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xNVCYpBt67pn0bax1nFipmHAM3FrmRlq/cIAkE3RjOaNmB8R1+byn/dpBZEHM0uMGU48clWWZrIRqErzOaMF4A==" workbookSaltValue="A7y2gFLRJL+MaOkORYgtnw==" workbookSpinCount="100000" lockStructure="1"/>
  <bookViews>
    <workbookView xWindow="0" yWindow="0" windowWidth="20490" windowHeight="7155"/>
  </bookViews>
  <sheets>
    <sheet name="ARyCA FHA 001 13" sheetId="4" r:id="rId1"/>
  </sheets>
  <definedNames>
    <definedName name="_xlnm.Print_Area" localSheetId="0">'ARyCA FHA 001 13'!$D$1:$J$155</definedName>
    <definedName name="Boton">#REF!</definedName>
    <definedName name="Direccion">INDIRECT(#REF!)</definedName>
    <definedName name="Seleccion">#REF!</definedName>
    <definedName name="_xlnm.Print_Titles" localSheetId="0">'ARyCA FHA 001 13'!$1:$5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4" l="1"/>
  <c r="U81" i="4"/>
  <c r="U159" i="4"/>
  <c r="G4" i="4"/>
  <c r="U26" i="4" l="1"/>
  <c r="U29" i="4" s="1"/>
  <c r="U30" i="4" s="1"/>
  <c r="U31" i="4" s="1"/>
  <c r="U32" i="4" s="1"/>
  <c r="U33" i="4" s="1"/>
  <c r="U35" i="4" s="1"/>
  <c r="U37" i="4" s="1"/>
  <c r="U38" i="4" s="1"/>
  <c r="U39" i="4" s="1"/>
  <c r="U40" i="4" s="1"/>
  <c r="U41" i="4" s="1"/>
  <c r="U42" i="4" s="1"/>
  <c r="U43" i="4" s="1"/>
  <c r="U44" i="4" s="1"/>
  <c r="U45" i="4" s="1"/>
  <c r="U46" i="4" s="1"/>
  <c r="U47" i="4" s="1"/>
  <c r="U48" i="4" s="1"/>
  <c r="U49" i="4" s="1"/>
  <c r="U50" i="4" s="1"/>
  <c r="U51" i="4" s="1"/>
  <c r="J8" i="4"/>
  <c r="H18" i="4"/>
  <c r="H19" i="4"/>
  <c r="H20" i="4"/>
  <c r="J7" i="4"/>
  <c r="P41" i="4"/>
  <c r="Q41" i="4" s="1"/>
  <c r="E17" i="4"/>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l="1"/>
  <c r="E58" i="4" s="1"/>
  <c r="E59" i="4" s="1"/>
  <c r="E60" i="4" s="1"/>
  <c r="E61" i="4" s="1"/>
  <c r="E62" i="4" s="1"/>
  <c r="E63" i="4" s="1"/>
  <c r="E64" i="4" s="1"/>
  <c r="E65" i="4" s="1"/>
  <c r="E66" i="4" s="1"/>
  <c r="E67" i="4" s="1"/>
  <c r="E68" i="4" s="1"/>
  <c r="E69" i="4" s="1"/>
  <c r="E70" i="4" s="1"/>
  <c r="E71" i="4" s="1"/>
  <c r="E72" i="4" s="1"/>
  <c r="C15" i="4"/>
  <c r="P40" i="4" l="1"/>
  <c r="Q40" i="4" s="1"/>
  <c r="P39" i="4"/>
  <c r="Q39" i="4" s="1"/>
  <c r="P29" i="4" l="1"/>
  <c r="E78" i="4" l="1"/>
  <c r="P23" i="4"/>
  <c r="P25" i="4"/>
  <c r="P26" i="4"/>
  <c r="Q29" i="4" s="1"/>
  <c r="P38" i="4"/>
  <c r="P30" i="4"/>
  <c r="P33" i="4"/>
  <c r="P35" i="4"/>
  <c r="P31" i="4"/>
  <c r="P32" i="4"/>
  <c r="P37" i="4"/>
  <c r="U52" i="4"/>
  <c r="U53" i="4" s="1"/>
  <c r="U54" i="4" s="1"/>
  <c r="U55" i="4" s="1"/>
  <c r="U56" i="4" s="1"/>
  <c r="U57" i="4" s="1"/>
  <c r="U58" i="4" s="1"/>
  <c r="U59" i="4" s="1"/>
  <c r="U60" i="4" s="1"/>
  <c r="U61" i="4" s="1"/>
  <c r="U62" i="4" s="1"/>
  <c r="U63" i="4" s="1"/>
  <c r="U64" i="4" s="1"/>
  <c r="U65" i="4" s="1"/>
  <c r="U66" i="4" s="1"/>
  <c r="U67" i="4" s="1"/>
  <c r="U68" i="4" s="1"/>
  <c r="U69" i="4" s="1"/>
  <c r="U70" i="4" s="1"/>
  <c r="U71" i="4" s="1"/>
  <c r="U72" i="4" s="1"/>
  <c r="U73" i="4" s="1"/>
  <c r="U74" i="4" s="1"/>
  <c r="U75" i="4" s="1"/>
  <c r="U76" i="4" s="1"/>
  <c r="U77" i="4" s="1"/>
  <c r="U78" i="4" s="1"/>
  <c r="U79" i="4" s="1"/>
  <c r="U80" i="4" s="1"/>
  <c r="U82" i="4" l="1"/>
  <c r="E79" i="4"/>
  <c r="G78" i="4"/>
  <c r="H79" i="4" s="1"/>
  <c r="F78" i="4"/>
  <c r="Q33" i="4"/>
  <c r="Q37" i="4"/>
  <c r="Q31" i="4"/>
  <c r="Q38" i="4"/>
  <c r="Q35" i="4"/>
  <c r="Q32" i="4"/>
  <c r="Q30" i="4"/>
  <c r="Q26" i="4"/>
  <c r="Q25" i="4"/>
  <c r="U83" i="4" l="1"/>
  <c r="U84" i="4" s="1"/>
  <c r="U85" i="4" s="1"/>
  <c r="U86" i="4" s="1"/>
  <c r="U87" i="4" s="1"/>
  <c r="U88" i="4" s="1"/>
  <c r="U89" i="4" s="1"/>
  <c r="U90" i="4" s="1"/>
  <c r="U91" i="4" s="1"/>
  <c r="U92" i="4" s="1"/>
  <c r="U93" i="4" s="1"/>
  <c r="U94" i="4" s="1"/>
  <c r="U95" i="4" s="1"/>
  <c r="U96" i="4" s="1"/>
  <c r="U97" i="4" s="1"/>
  <c r="U98" i="4" s="1"/>
  <c r="U99" i="4" s="1"/>
  <c r="U100" i="4" s="1"/>
  <c r="U101" i="4" s="1"/>
  <c r="U102" i="4" s="1"/>
  <c r="U103" i="4" s="1"/>
  <c r="U104" i="4" s="1"/>
  <c r="U105" i="4" s="1"/>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U128" i="4" s="1"/>
  <c r="U129" i="4" s="1"/>
  <c r="U130" i="4" s="1"/>
  <c r="U131" i="4" s="1"/>
  <c r="U132" i="4" s="1"/>
  <c r="U133" i="4" s="1"/>
  <c r="U134" i="4" s="1"/>
  <c r="U135" i="4" s="1"/>
  <c r="U136" i="4" s="1"/>
  <c r="U137" i="4" s="1"/>
  <c r="U138" i="4" s="1"/>
  <c r="U139" i="4" s="1"/>
  <c r="U140" i="4" s="1"/>
  <c r="U141" i="4" s="1"/>
  <c r="U142" i="4" s="1"/>
  <c r="U143" i="4" s="1"/>
  <c r="U144" i="4" s="1"/>
  <c r="U145" i="4" s="1"/>
  <c r="U146" i="4" s="1"/>
  <c r="U147" i="4"/>
  <c r="U148" i="4" s="1"/>
  <c r="U149" i="4" s="1"/>
  <c r="U150" i="4" s="1"/>
  <c r="U152" i="4"/>
  <c r="U151" i="4"/>
  <c r="E80" i="4"/>
  <c r="G79" i="4"/>
  <c r="H80" i="4" s="1"/>
  <c r="F79" i="4"/>
  <c r="U154" i="4" l="1"/>
  <c r="U155" i="4" s="1"/>
  <c r="U158" i="4" s="1"/>
  <c r="U160" i="4" s="1"/>
  <c r="U161" i="4" s="1"/>
  <c r="U162" i="4" s="1"/>
  <c r="U163" i="4" s="1"/>
  <c r="U164" i="4" s="1"/>
  <c r="E81" i="4"/>
  <c r="G80" i="4"/>
  <c r="H81" i="4" s="1"/>
  <c r="F80" i="4"/>
  <c r="G81" i="4" l="1"/>
  <c r="H82" i="4" s="1"/>
  <c r="E82" i="4"/>
  <c r="F81" i="4"/>
  <c r="G82" i="4" l="1"/>
  <c r="H83" i="4" s="1"/>
  <c r="E83" i="4"/>
  <c r="F82" i="4"/>
  <c r="G83" i="4" l="1"/>
  <c r="H84" i="4" s="1"/>
  <c r="E84" i="4"/>
  <c r="F83" i="4"/>
  <c r="G84" i="4" l="1"/>
  <c r="H85" i="4" s="1"/>
  <c r="E85" i="4"/>
  <c r="F84" i="4"/>
  <c r="G85" i="4" l="1"/>
  <c r="H86" i="4" s="1"/>
  <c r="E86" i="4"/>
  <c r="F85" i="4"/>
  <c r="G86" i="4" l="1"/>
  <c r="H87" i="4" s="1"/>
  <c r="E87" i="4"/>
  <c r="F86" i="4"/>
  <c r="G87" i="4" l="1"/>
  <c r="H88" i="4" s="1"/>
  <c r="E88" i="4"/>
  <c r="F87" i="4"/>
  <c r="G88" i="4" l="1"/>
  <c r="H89" i="4" s="1"/>
  <c r="E89" i="4"/>
  <c r="F88" i="4"/>
  <c r="G89" i="4" l="1"/>
  <c r="H90" i="4" s="1"/>
  <c r="E90" i="4"/>
  <c r="F89" i="4"/>
  <c r="G90" i="4" l="1"/>
  <c r="H91" i="4" s="1"/>
  <c r="E91" i="4"/>
  <c r="F90" i="4"/>
  <c r="G91" i="4" l="1"/>
  <c r="H92" i="4" s="1"/>
  <c r="E92" i="4"/>
  <c r="F91" i="4"/>
  <c r="G92" i="4" l="1"/>
  <c r="H93" i="4" s="1"/>
  <c r="E93" i="4"/>
  <c r="F92" i="4"/>
  <c r="G93" i="4" l="1"/>
  <c r="H94" i="4" s="1"/>
  <c r="E94" i="4"/>
  <c r="F93" i="4"/>
  <c r="G94" i="4" l="1"/>
  <c r="H95" i="4" s="1"/>
  <c r="E95" i="4"/>
  <c r="F94" i="4"/>
  <c r="G95" i="4" l="1"/>
  <c r="H96" i="4" s="1"/>
  <c r="E96" i="4"/>
  <c r="F95" i="4"/>
  <c r="G96" i="4" l="1"/>
  <c r="H97" i="4" s="1"/>
  <c r="E97" i="4"/>
  <c r="F96" i="4"/>
  <c r="G97" i="4" l="1"/>
  <c r="H98" i="4" s="1"/>
  <c r="E98" i="4"/>
  <c r="F97" i="4"/>
  <c r="G98" i="4" l="1"/>
  <c r="H99" i="4" s="1"/>
  <c r="E99" i="4"/>
  <c r="F98" i="4"/>
  <c r="G99" i="4" l="1"/>
  <c r="H100" i="4" s="1"/>
  <c r="E100" i="4"/>
  <c r="F99" i="4"/>
  <c r="G100" i="4" l="1"/>
  <c r="H101" i="4" s="1"/>
  <c r="E101" i="4"/>
  <c r="F100" i="4"/>
  <c r="G101" i="4" l="1"/>
  <c r="H102" i="4" s="1"/>
  <c r="E102" i="4"/>
  <c r="F101" i="4"/>
  <c r="G102" i="4" l="1"/>
  <c r="H103" i="4" s="1"/>
  <c r="E103" i="4"/>
  <c r="F102" i="4"/>
  <c r="G103" i="4" l="1"/>
  <c r="H104" i="4" s="1"/>
  <c r="E104" i="4"/>
  <c r="F103" i="4"/>
  <c r="G104" i="4" l="1"/>
  <c r="H105" i="4" s="1"/>
  <c r="E105" i="4"/>
  <c r="F104" i="4"/>
  <c r="G105" i="4" l="1"/>
  <c r="H106" i="4" s="1"/>
  <c r="E106" i="4"/>
  <c r="F105" i="4"/>
  <c r="G106" i="4" l="1"/>
  <c r="H107" i="4" s="1"/>
  <c r="E107" i="4"/>
  <c r="F106" i="4"/>
  <c r="G107" i="4" l="1"/>
  <c r="H108" i="4" s="1"/>
  <c r="E108" i="4"/>
  <c r="F107" i="4"/>
  <c r="G108" i="4" l="1"/>
  <c r="H109" i="4" s="1"/>
  <c r="E109" i="4"/>
  <c r="F108" i="4"/>
  <c r="G109" i="4" l="1"/>
  <c r="H110" i="4" s="1"/>
  <c r="E110" i="4"/>
  <c r="F109" i="4"/>
  <c r="G110" i="4" l="1"/>
  <c r="H111" i="4" s="1"/>
  <c r="E111" i="4"/>
  <c r="F110" i="4"/>
  <c r="G111" i="4" l="1"/>
  <c r="H112" i="4" s="1"/>
  <c r="E112" i="4"/>
  <c r="F111" i="4"/>
  <c r="G112" i="4" l="1"/>
  <c r="H113" i="4" s="1"/>
  <c r="E113" i="4"/>
  <c r="F112" i="4"/>
  <c r="G113" i="4" l="1"/>
  <c r="H114" i="4" s="1"/>
  <c r="E114" i="4"/>
  <c r="F113" i="4"/>
  <c r="G114" i="4" l="1"/>
  <c r="H115" i="4" s="1"/>
  <c r="E115" i="4"/>
  <c r="F114" i="4"/>
  <c r="G115" i="4" l="1"/>
  <c r="H116" i="4" s="1"/>
  <c r="E116" i="4"/>
  <c r="F115" i="4"/>
  <c r="G116" i="4" l="1"/>
  <c r="H117" i="4" s="1"/>
  <c r="E117" i="4"/>
  <c r="F116" i="4"/>
  <c r="G117" i="4" l="1"/>
  <c r="H118" i="4" s="1"/>
  <c r="E118" i="4"/>
  <c r="F117" i="4"/>
  <c r="G118" i="4" l="1"/>
  <c r="H119" i="4" s="1"/>
  <c r="E119" i="4"/>
  <c r="F118" i="4"/>
  <c r="G119" i="4" l="1"/>
  <c r="H120" i="4" s="1"/>
  <c r="E120" i="4"/>
  <c r="F119" i="4"/>
  <c r="G120" i="4" l="1"/>
  <c r="H121" i="4" s="1"/>
  <c r="E121" i="4"/>
  <c r="E122" i="4" s="1"/>
  <c r="E123" i="4" s="1"/>
  <c r="E124" i="4" s="1"/>
  <c r="F120" i="4"/>
  <c r="H122" i="4" l="1"/>
  <c r="E125" i="4"/>
  <c r="H123" i="4" l="1"/>
  <c r="E126" i="4"/>
  <c r="H124" i="4" l="1"/>
  <c r="E127" i="4"/>
  <c r="H125" i="4" l="1"/>
  <c r="E128" i="4"/>
  <c r="E129" i="4" l="1"/>
  <c r="H126" i="4"/>
  <c r="E130" i="4" l="1"/>
  <c r="H127" i="4"/>
  <c r="E131" i="4" l="1"/>
  <c r="H128" i="4"/>
  <c r="H129" i="4" l="1"/>
  <c r="H131" i="4" l="1"/>
  <c r="F74" i="4"/>
  <c r="U168" i="4"/>
  <c r="U169" i="4" s="1"/>
</calcChain>
</file>

<file path=xl/comments1.xml><?xml version="1.0" encoding="utf-8"?>
<comments xmlns="http://schemas.openxmlformats.org/spreadsheetml/2006/main">
  <authors>
    <author>Cesar Augusto Espinosa Vargas</author>
  </authors>
  <commentList>
    <comment ref="D15" authorId="0" shapeId="0">
      <text>
        <r>
          <rPr>
            <sz val="9"/>
            <color indexed="81"/>
            <rFont val="Tahoma"/>
            <family val="2"/>
          </rPr>
          <t xml:space="preserve">En esta columna se debe señalar marcando "SI", a aquellas asignaturas a Homologar
</t>
        </r>
      </text>
    </comment>
    <comment ref="F15" authorId="0" shapeId="0">
      <text>
        <r>
          <rPr>
            <sz val="9"/>
            <color indexed="81"/>
            <rFont val="Tahoma"/>
            <family val="2"/>
          </rPr>
          <t xml:space="preserve">Campo exclusivo para homologación de asignaturas obligatorias del Plan de Estudios
</t>
        </r>
      </text>
    </comment>
    <comment ref="I15" authorId="0" shapeId="0">
      <text>
        <r>
          <rPr>
            <sz val="9"/>
            <color indexed="81"/>
            <rFont val="Tahoma"/>
            <family val="2"/>
          </rPr>
          <t xml:space="preserve">En esta columna se debe digitar la calificación de las asignaturas homologadas
</t>
        </r>
      </text>
    </comment>
    <comment ref="J15" authorId="0" shapeId="0">
      <text>
        <r>
          <rPr>
            <sz val="9"/>
            <color indexed="81"/>
            <rFont val="Tahoma"/>
            <family val="2"/>
          </rPr>
          <t xml:space="preserve">En esta columna se debe digitar el nombre de la asignatura de la Universidad de Origen
</t>
        </r>
      </text>
    </comment>
    <comment ref="D63" authorId="0" shapeId="0">
      <text>
        <r>
          <rPr>
            <sz val="9"/>
            <color indexed="81"/>
            <rFont val="Tahoma"/>
            <family val="2"/>
          </rPr>
          <t xml:space="preserve">En esta columna se debe señalar marcando "SI", a aquellas asignaturas a Homologar
</t>
        </r>
      </text>
    </comment>
    <comment ref="F63" authorId="0" shapeId="0">
      <text>
        <r>
          <rPr>
            <sz val="9"/>
            <color indexed="81"/>
            <rFont val="Tahoma"/>
            <family val="2"/>
          </rPr>
          <t xml:space="preserve">Campo exclusivo para homologación de asignaturas electivas del Plan de Estudios
</t>
        </r>
      </text>
    </comment>
    <comment ref="H63" authorId="0" shapeId="0">
      <text>
        <r>
          <rPr>
            <sz val="9"/>
            <color indexed="81"/>
            <rFont val="Tahoma"/>
            <family val="2"/>
          </rPr>
          <t>En esta columna se debe seleccionar el tipo de electiva a homologar según lo establecido en el Plan de Estudios</t>
        </r>
      </text>
    </comment>
    <comment ref="I63" authorId="0" shapeId="0">
      <text>
        <r>
          <rPr>
            <sz val="9"/>
            <color indexed="81"/>
            <rFont val="Tahoma"/>
            <family val="2"/>
          </rPr>
          <t xml:space="preserve">En esta columna se debe digitar la calificación de las asignaturas homologadas
</t>
        </r>
      </text>
    </comment>
    <comment ref="J63" authorId="0" shapeId="0">
      <text>
        <r>
          <rPr>
            <sz val="9"/>
            <color indexed="81"/>
            <rFont val="Tahoma"/>
            <family val="2"/>
          </rPr>
          <t xml:space="preserve">En esta columna se debe digitar el nombre de la asignatura de la Universidad de Origen
</t>
        </r>
      </text>
    </comment>
    <comment ref="F76" authorId="0" shapeId="0">
      <text>
        <r>
          <rPr>
            <sz val="9"/>
            <color indexed="81"/>
            <rFont val="Tahoma"/>
            <family val="2"/>
          </rPr>
          <t xml:space="preserve">Esta columna informa las asignaturas obligatorias pendientes por cursar para culminar el plan de estudios
</t>
        </r>
      </text>
    </comment>
    <comment ref="F132" authorId="0" shapeId="0">
      <text>
        <r>
          <rPr>
            <sz val="9"/>
            <color indexed="81"/>
            <rFont val="Tahoma"/>
            <family val="2"/>
          </rPr>
          <t xml:space="preserve">En esta columna se debe diligenciar las asignaturas electivas pendientes por cursar para culminar el plan de estudios
</t>
        </r>
      </text>
    </comment>
    <comment ref="H132" authorId="0" shapeId="0">
      <text>
        <r>
          <rPr>
            <sz val="9"/>
            <color indexed="81"/>
            <rFont val="Tahoma"/>
            <family val="2"/>
          </rPr>
          <t>En esta columna se debe seleccionar el tipo de electiva pendiente por cursar según lo establecido en el Plan de Estudios</t>
        </r>
      </text>
    </comment>
  </commentList>
</comments>
</file>

<file path=xl/sharedStrings.xml><?xml version="1.0" encoding="utf-8"?>
<sst xmlns="http://schemas.openxmlformats.org/spreadsheetml/2006/main" count="528" uniqueCount="259">
  <si>
    <t>Universidad Católica de Colombia</t>
  </si>
  <si>
    <t>CONSTANCIA DE ACEPTACIÓN:</t>
  </si>
  <si>
    <t>PROGRAMA</t>
  </si>
  <si>
    <t>PLAN DE ESTUDIOS</t>
  </si>
  <si>
    <t>PERIODO</t>
  </si>
  <si>
    <t>Calificación Definitiva en Números</t>
  </si>
  <si>
    <t>CREDITOS</t>
  </si>
  <si>
    <t>NOMBRE</t>
  </si>
  <si>
    <t>SI</t>
  </si>
  <si>
    <t>NO</t>
  </si>
  <si>
    <t>PLAN</t>
  </si>
  <si>
    <t>TOTAL CREDITOS PLAN DE ESTUDIOS</t>
  </si>
  <si>
    <t>NOMBRE DE LA ASIGNATURA</t>
  </si>
  <si>
    <t>Periodo</t>
  </si>
  <si>
    <t>2017-3</t>
  </si>
  <si>
    <t>2018-1</t>
  </si>
  <si>
    <t>2018-3</t>
  </si>
  <si>
    <t>2019-1</t>
  </si>
  <si>
    <t>2019-3</t>
  </si>
  <si>
    <t>2020-1</t>
  </si>
  <si>
    <t>2020-3</t>
  </si>
  <si>
    <t>Consecutivo Acta</t>
  </si>
  <si>
    <t>Concepto</t>
  </si>
  <si>
    <t>ASIGNATURAS OBLIGATORIAS POR CURSAR</t>
  </si>
  <si>
    <t>ASIGNATURAS ELECTIVAS POR CURSAR</t>
  </si>
  <si>
    <t>NOMBRE DE LA ASIGNATURA "CODIGO / NOMBRE"</t>
  </si>
  <si>
    <t>Tabla No. 2: Resumen asignaturas pendientes por cursar</t>
  </si>
  <si>
    <t>Tipo de electiva</t>
  </si>
  <si>
    <t>INSTITUCIONAL</t>
  </si>
  <si>
    <t>FECHA DE SUSCRIPCIÓN</t>
  </si>
  <si>
    <t>NOMBRES Y APELLIDOS</t>
  </si>
  <si>
    <t>NUMERO DOCUMENTO DE IDENTIDAD</t>
  </si>
  <si>
    <t>CÓDIGO ESTUDIANTIL</t>
  </si>
  <si>
    <t>¿ASIGNATURA HOMOLOGADA?</t>
  </si>
  <si>
    <t>Tipo de Electiva</t>
  </si>
  <si>
    <t>CH08001 PRESEMINARIO</t>
  </si>
  <si>
    <t>CH08002 ANTROPOLOGÍA FILOSÓFICA</t>
  </si>
  <si>
    <t>CH03001 ÉTICA GENERAL</t>
  </si>
  <si>
    <t>CH01001 CULTURA CATÓLICA</t>
  </si>
  <si>
    <t>CH08004 FILOSOFÍA DEL ARTE</t>
  </si>
  <si>
    <t>CB01001 FUNDAMENTOS DE MATEMATICAS</t>
  </si>
  <si>
    <t>PS01001 INTRODUCCIÓN A LA PSICOLOGÍA</t>
  </si>
  <si>
    <t>PS01002 LOGICA Y PSICOLOGIA</t>
  </si>
  <si>
    <t>PS02001 NEUROANATOMIA FUNCIONAL</t>
  </si>
  <si>
    <t>PS10006 COMPRENSION DE TEXTOS EN PISCOLOGIA</t>
  </si>
  <si>
    <t>CB02008 ESTADISTICA DESCRIPTIVA Y CORRELACIONAL</t>
  </si>
  <si>
    <t>PS02003 PSICOLOGIA COMPARADA</t>
  </si>
  <si>
    <t>PS03002 SENSACION Y PERCEPCION</t>
  </si>
  <si>
    <t>PS03004 APRENDIZAJE POR ASOCIACIONES</t>
  </si>
  <si>
    <t>PS10001 FUNDAMENTOS DE INVESTIGACION</t>
  </si>
  <si>
    <t>CB02009 ESTADISTICA INFERENCIAL PARAMETRICA Y NO PARAMETRICA</t>
  </si>
  <si>
    <t>PS02002 PSICOBIOLOGIA</t>
  </si>
  <si>
    <t>PS03003 APRENDIZAJES CONSTRUCTIVISTAS</t>
  </si>
  <si>
    <t>PS04001 MEDICION Y EVALUACION</t>
  </si>
  <si>
    <t>PS10002 METODOS CUANTITATIVOS EN PSICOLOGIA</t>
  </si>
  <si>
    <t>PS01003 TEORIAS Y SISTEMAS PSICOLOGICOS</t>
  </si>
  <si>
    <t>PS03001 MOTIVACION Y EMOCION</t>
  </si>
  <si>
    <t>PS03005 ATENCION Y MEMORIA</t>
  </si>
  <si>
    <t>PS07001 FUNDAMENTOS DE PSICOLOGIA SOCIAL</t>
  </si>
  <si>
    <t>PS07002 PSICOLOGIA Y SOCIEDAD</t>
  </si>
  <si>
    <t>PS10003 METODOS CUALITATIVOS EN PSICOLOGIA</t>
  </si>
  <si>
    <t>PS03006 APRENDIZAJES HISTORICO-CULTURALES</t>
  </si>
  <si>
    <t>PS03007 PENSAMIENTO Y LENGUAJE</t>
  </si>
  <si>
    <t>PS05001 PSICOLOGIA DIFERENCIAL Y DE LA PERSONALIDAD</t>
  </si>
  <si>
    <t>PS06001 PSICOLOGIA DEL DESARROLLO: INFANCIA Y ADOLESCENCIA</t>
  </si>
  <si>
    <t>PS07003 CONTEXTOS SOCIOCULTURALES CONTEMPORANEOS</t>
  </si>
  <si>
    <t>PS02004 NEUROPSICOLOGIA</t>
  </si>
  <si>
    <t>PS06002 PSICOLOGIA DEL DESARROLLO: ADULTEZ Y VEJEZ</t>
  </si>
  <si>
    <t>PS07004 PROBLEMAS FUNDAMENTALES DE LA PSICOLOGIA SOCIAL</t>
  </si>
  <si>
    <t>PS08001 PSICOLOGIA DE LA CONDUCTA ANORMAL</t>
  </si>
  <si>
    <t>PS01004 PENSAMIENTO CONTEMPORANEO Y PSICOLOGIA</t>
  </si>
  <si>
    <t>PS04002 MEDICION Y EVALUACION APLICADA</t>
  </si>
  <si>
    <t>PS08002 TRANSTORNOS ESPECIFICOS DEL COMPORTAMIENTO</t>
  </si>
  <si>
    <t>PS09001 CAMPOS APLICADOS PSICOLOGIA  EDUCATIVA</t>
  </si>
  <si>
    <t>PS09004 CAMPOS APLICADOS PSICOLOGIA ORGANIZACIONAL</t>
  </si>
  <si>
    <t>PS09005 CAMPOS APLICADOS PSICOLOGIA CLINICA</t>
  </si>
  <si>
    <t>PS09006 CAMPOS APLICADOS PSICOLOGIA JURIDICA</t>
  </si>
  <si>
    <t>PS09007 CAMPOS APLICADOS PSICOLOGIA COMUNITARIA</t>
  </si>
  <si>
    <t>PS01005 DEONTOLOGIA DE LA PSICOLOGIA</t>
  </si>
  <si>
    <t>PS09002 PRÁCTICA PROFESIONAL I</t>
  </si>
  <si>
    <t>PS10004 TRABAJO DE GRADO I</t>
  </si>
  <si>
    <t>PS09003 PRÁCTICA PROFESIONAL II</t>
  </si>
  <si>
    <t>LM01001 INGLÉS INDEPENDIENTE</t>
  </si>
  <si>
    <t>LM01002 INGLÉS INDEPENDIENTE AVANZADO</t>
  </si>
  <si>
    <t>PSICOLOGIA - 7</t>
  </si>
  <si>
    <t>2021-1</t>
  </si>
  <si>
    <t>2021-3</t>
  </si>
  <si>
    <t>2022-1</t>
  </si>
  <si>
    <t>2022-3</t>
  </si>
  <si>
    <t>2023-1</t>
  </si>
  <si>
    <t>2023-3</t>
  </si>
  <si>
    <t>2024-1</t>
  </si>
  <si>
    <t>2024-3</t>
  </si>
  <si>
    <t>PS10005 TRABAJO DE GRADO II</t>
  </si>
  <si>
    <t>Registro y Control Académico</t>
  </si>
  <si>
    <t>---------- ELECTIVA INSTITUCIONAL II</t>
  </si>
  <si>
    <t>---------- ELECTIVA DE PROGRAMA I</t>
  </si>
  <si>
    <t>---------- ELECTIVA DE PROGRAMA II</t>
  </si>
  <si>
    <t>---------- ELECTIVA INSTITUCIONAL III</t>
  </si>
  <si>
    <t>PSICOLOGIA - 9</t>
  </si>
  <si>
    <t>CB01044 RAZONAMIENTO CUANTITATIVO</t>
  </si>
  <si>
    <t>PS01013 INTRODUCCIÓN A LA PSICOLOGÍA</t>
  </si>
  <si>
    <t>PS02008 NEUROANATOMÍA BÁSICA</t>
  </si>
  <si>
    <t>PS10047 COMPRENSIÓN DE TEXTOS EN PSICOLOGÍA</t>
  </si>
  <si>
    <t>PS01014 ENFOQUES Y SISTEMAS CONTEMPORÁNEOS DE LA PSICOLOGÍA</t>
  </si>
  <si>
    <t>PS02009 PSICOBIOLOGÍA</t>
  </si>
  <si>
    <t>PS03015 APRENDIZAJE</t>
  </si>
  <si>
    <t>PS03016 SENSACIÓN Y PERCEPCIÓN</t>
  </si>
  <si>
    <t>PS10044 FUNDAMENTOS DE INVESTIGACIÓN</t>
  </si>
  <si>
    <t>PS03017 ATENCIÓN Y MEMORIA</t>
  </si>
  <si>
    <t>PS03018 MOTIVACIÓN Y EMOCIÓN</t>
  </si>
  <si>
    <t>PS07014 PSICOLOGÍA, SOCIEDAD Y CULTURA</t>
  </si>
  <si>
    <t>PS08003 CONDUCTA ANORMAL Y DIFERENCIAL</t>
  </si>
  <si>
    <t>PS10045 DISEÑO Y TÉCNICAS DE ANÁLISIS CUANTITATIVO</t>
  </si>
  <si>
    <t>PS02010 NEUROPSICOLOGÍA</t>
  </si>
  <si>
    <t>PS03019 PENSAMIENTO Y LENGUAJE</t>
  </si>
  <si>
    <t>PS06004 PSICOLOGÍA DEL DESARROLLO: INFANCIA Y ADOLESCENCIA</t>
  </si>
  <si>
    <t>PS07015 FUNDAMENTOS DE PSICOLOGÍA SOCIAL</t>
  </si>
  <si>
    <t>PS08004 TRASTORNOS ESPECÍFICOS DEL COMPORTAMIENTO</t>
  </si>
  <si>
    <t>PS10046 DISEÑO Y TÉCNICAS DE ANÁLISIS CUALITATIVO</t>
  </si>
  <si>
    <t>PS04016 HABILIDADES PROFESIONALES I</t>
  </si>
  <si>
    <t>PS06005 PSICOLOGÍA DEL DESARROLLO: ADULTEZ Y VEJEZ</t>
  </si>
  <si>
    <t>PS07016 PROBLEMAS FUNDAMENTALES DE LA PSICOLOGÍA SOCIAL</t>
  </si>
  <si>
    <t>PS01015 DEONTOLOGÍA DE LA PSICOLOGÍA</t>
  </si>
  <si>
    <t>PS04015 MEDICIÓN Y EVALUACIÓN</t>
  </si>
  <si>
    <t>PS04017 HABILIDADES PROFESIONALES II</t>
  </si>
  <si>
    <t>PS09102 CAMPOS APLICADOS EN PSICOLOGÍA</t>
  </si>
  <si>
    <t>PS09098 PRÁCTICA DE FORMACIÓN PROFESIONAL I</t>
  </si>
  <si>
    <t>PS09099 SEMINARIOS DE PRÁCTICA I</t>
  </si>
  <si>
    <t>PS09100 PRÁCTICA DE FORMACIÓN PROFESIONAL II</t>
  </si>
  <si>
    <t>PS09101 SEMINARIOS DE PRÁCTICA II</t>
  </si>
  <si>
    <t>H</t>
  </si>
  <si>
    <t>PLAN DE TRANSICIÓN</t>
  </si>
  <si>
    <t xml:space="preserve">Realizado por: CJB                                       Aprobado por: CJB      </t>
  </si>
  <si>
    <t>ACTA DE HOMOLOGACIÓN PLAN DE TRANSICIÓN PROGRAMA PSICOLOGÍA PLAN 7 - PLAN 9</t>
  </si>
  <si>
    <t>ASIGNATURAS PLAN DE ESTUDIOS No. 9</t>
  </si>
  <si>
    <t>ASIGNATURAS CURSADAS Y APROBADAS PLAN DE ESTUDIOS No. 7 - EQUIVALENCIAS -</t>
  </si>
  <si>
    <t>De acuerdo con lo establecido en el Reglamento del Estudiante de la Universidad Católica de Colombia y el plan de transición, una vez realizada la evaluación de su condición académica en el programa, su situación es la siguiente:</t>
  </si>
  <si>
    <t>ARCA-FHA-PTPSI-001-21</t>
  </si>
  <si>
    <t xml:space="preserve">Firma </t>
  </si>
  <si>
    <t xml:space="preserve">Nombre completo del Padre y/o Acudiente </t>
  </si>
  <si>
    <t xml:space="preserve">REPRESENTANTE </t>
  </si>
  <si>
    <t xml:space="preserve"> Nombre completo del estudiante </t>
  </si>
  <si>
    <t xml:space="preserve">De acuerdo a lo estipulado en el Artículo 7 de la Ley 1581 de 2012, en caso de que el estudiante sea menor de edad, esta autorización deberá ser entregada debidamente firmada por el representante legal o tutor, junto con los demás documentos exigidos al momento de formalizar su transición al plan de estudios 9 con la Universidad Católica. </t>
  </si>
  <si>
    <t xml:space="preserve">OBSERVACIONES  </t>
  </si>
  <si>
    <t xml:space="preserve">FIRMA DEL ESTUDIANTE </t>
  </si>
  <si>
    <t xml:space="preserve">Fecha </t>
  </si>
  <si>
    <t xml:space="preserve">Documento de identificación </t>
  </si>
  <si>
    <t xml:space="preserve">FIRMA DEL REPRESENTANTE LEGAL EN CASO SER MENOR DE EDAD </t>
  </si>
  <si>
    <t>Realiza la verificación de las asiganturas cursadas y aprobadas según la tabla de transición del  Acuerdo 290 del Consejo Superior de la Universidad Católica de Colombia, Artículo Sexto. Plan deTransición.</t>
  </si>
  <si>
    <t xml:space="preserve">Tabla No. 1 Equivalencias </t>
  </si>
  <si>
    <t xml:space="preserve">La presente solicitud se entenderá en el marco del Artículo Sexto. Plan de transición, del Acuerdo 290 del Consejo Superior de la Universidad Católica de Colombia “Los estudiantes que tengan historia académica vigente en el momento de la modificación del plan de estudios podrán solicitar ingreso al nuevo plan”. Como solicitud, estará sujeta al análisis y posterior respuesta por parte de la Universidad. La postulación no significa aceptación.  En caso de ser aceptada su solicitud, Usted debe firmar el Acta de Transición al Plan de Estudios 9 para Estudiantes del Programa de Psicología, una vez realizado el cambio de plan de estudios, no podrá devolverse al plan de estudios anterior. </t>
  </si>
  <si>
    <r>
      <rPr>
        <b/>
        <sz val="12"/>
        <color theme="1"/>
        <rFont val="Calibri"/>
        <family val="2"/>
        <scheme val="minor"/>
      </rPr>
      <t>HABEAS DATA</t>
    </r>
    <r>
      <rPr>
        <sz val="10"/>
        <color theme="1"/>
        <rFont val="Calibri"/>
        <family val="2"/>
        <scheme val="minor"/>
      </rPr>
      <t xml:space="preserve">: mediante el cual autorizo en los términos de la Ley 1581 de 2012 y la normativa adicional que la modifique, adicione o reglamente, de manera libre, previa y voluntaria a la Universidad Católica de Colombia a dar el tratamiento de mi información, para que en desarrollo de sus funciones propias como Institución de Educación Superior, pueda recolectar, recaudar, almacenar, usar , circular, suprimir, procesar, intercambiar, compilar, dar tratamiento y/o transferir a terceros y disponer de los datos por mi suministrados en el presente formulario (Acuerdo 002 del 4 de Septiembre de 2013, aprobado por la Sala de Gobierno de la Universidad https://www.ucatolica.edu.co/portal/wp-content/uploads/adjuntos/acuerdos/sala-de-gobierno-002-13.pdf). De igual forma, si tiene alguna duda o inquietud sobre el particular, puede comunicarse a la dirección electrónica: contacto@ucatolica.edu.co o contactar a la Unidad de Talento Humano al teléfono 3277300  Ext. 1185 y 1191 o  directamente en nuestra sede principal ubicada en la Avenida Caracas No 47-72  en la ciudad de Bogotá.
</t>
    </r>
    <r>
      <rPr>
        <b/>
        <sz val="12"/>
        <color theme="1"/>
        <rFont val="Calibri"/>
        <family val="2"/>
        <scheme val="minor"/>
      </rPr>
      <t xml:space="preserve">Autorizo:  Si □ No □   </t>
    </r>
    <r>
      <rPr>
        <sz val="10"/>
        <color theme="1"/>
        <rFont val="Calibri"/>
        <family val="2"/>
        <scheme val="minor"/>
      </rPr>
      <t xml:space="preserve">
Firma del Estudiante:           _____________________________________                                                                                                                          Firma del Representante:     _____________________________
</t>
    </r>
  </si>
  <si>
    <t>SELECCIONE ASIGNATURA EQUIVALENTE DE ACUERDO CON EL PLAN DE TRANSICIÓN</t>
  </si>
  <si>
    <t xml:space="preserve">   -------- ELECTIVA DE PROGRAMA III</t>
  </si>
  <si>
    <t xml:space="preserve"> ------------ELECTIVA INSTITUCIONAL I</t>
  </si>
  <si>
    <t>ASIGNATURAS ELECTIVAS PLAN 9</t>
  </si>
  <si>
    <t>Nombre Asignaturas Homologadas Plan 7</t>
  </si>
  <si>
    <t>Fila de registros</t>
  </si>
  <si>
    <t>EI04086 DIBUJOS DE VIAJE</t>
  </si>
  <si>
    <t>EI04014 FOTOGRAFÍA DIGITAL</t>
  </si>
  <si>
    <t>EI04120 DERECHO Y NUEVAS TECNOLOGÍAS DE LA INFORMACIÓN Y LA COMUNICACIÓN</t>
  </si>
  <si>
    <t>EI03016 JUSTICIA FUERA DEL AULA</t>
  </si>
  <si>
    <t>EI04055 CÁTEDRA PARA LA PAZ</t>
  </si>
  <si>
    <t>EI01025 GERENCIE SUS IDEAS</t>
  </si>
  <si>
    <t>EI04008 LIDERAZGO</t>
  </si>
  <si>
    <t>EI01024 MARKETING A TRAVÉS DEL BIG DATA</t>
  </si>
  <si>
    <t>EI03017 OLA VERDE</t>
  </si>
  <si>
    <t>EI04047 EL AGUA Y EL INGENIO HUMANO</t>
  </si>
  <si>
    <t>EI04070 SUSTANCIAS PELIGROSAS, SALUD Y MEDIO AMBIENTE</t>
  </si>
  <si>
    <t>EI04096 CULTURA GEEK, VIDEOJUEGOS Y CIENCIA FICCIÓN</t>
  </si>
  <si>
    <t>EI04121 FORMACIÓN PARA LA INVESTIGACIÓN</t>
  </si>
  <si>
    <t>EI01006 JAPONÉS PARA TODOS</t>
  </si>
  <si>
    <t>EI04036 SOCIEDAD DIGITAL</t>
  </si>
  <si>
    <t>EI01027 TECNOLOGÍAS DEL PROCESAMIENTO AUTOMÁTICO EN EL LENGUAJE NATURAL</t>
  </si>
  <si>
    <t>EI04029 ECOTECNOLOGÍA</t>
  </si>
  <si>
    <t>EI04053 ELECTRICIDAD PARA EL HOGAR</t>
  </si>
  <si>
    <t>EI04115 MOVILIDAD SOSTENIBLE</t>
  </si>
  <si>
    <t>EI04077 COMUNICACIÓN Y NEGOCIACIÓN EMPRESARIAL</t>
  </si>
  <si>
    <t>EI04093 EMPRENDIMIENTO DE ALTO IMPACTO</t>
  </si>
  <si>
    <t>EI04123 PENSAMIENTO ESTRATÉGICO CON ENFOQUE A SISTEMAS</t>
  </si>
  <si>
    <t>EI04044 PENSAMIENTO EMPRENDEDOR</t>
  </si>
  <si>
    <t>EI04125 TALLER DE PINTURA EN ACUARELA</t>
  </si>
  <si>
    <t>EI04040 APRENDER A APRENDER</t>
  </si>
  <si>
    <t>EI04039 DESARROLLO DE HABILIDADES EN LIDERAZGO Y TRABAJO EN EQUIPO</t>
  </si>
  <si>
    <t>EI04041 HABILIDADES SOCIALES</t>
  </si>
  <si>
    <t>EI04042 RELACIONES DE PAREJA SALUDABLES</t>
  </si>
  <si>
    <t>EI04007 AMBIENTE Y SOCIEDAD</t>
  </si>
  <si>
    <t>EI04119 ARTE, MÚSICA Y MATEMÁTICAS</t>
  </si>
  <si>
    <t>EI01011 CUIDA TU BOLSILLO</t>
  </si>
  <si>
    <t>EI02012 LOS NÚMEROS, EL CUERPO Y LA BELLEZA</t>
  </si>
  <si>
    <t>EI02002 PENSAMIENTO CUALITATIVO Y RESOLUCIÓN DE PROBLEMAS</t>
  </si>
  <si>
    <t>EI04074 USO ASERTIVO DE LAS TIC (VIRTUAL)</t>
  </si>
  <si>
    <t>EI04056 BIOÉTICA</t>
  </si>
  <si>
    <t>EI01001 CIBERCOMUNICACIÓN</t>
  </si>
  <si>
    <t>EI01005 COMUNICACIÓN EN LAS ORGANIZACIONES</t>
  </si>
  <si>
    <t>EI03004 CULTURA CIUDADANA</t>
  </si>
  <si>
    <t>EI03007 CULTURA DE LA PAZ Y DESARROLLO HUMANO</t>
  </si>
  <si>
    <t>EI04073 EL ARTE DE SER FELIZ</t>
  </si>
  <si>
    <t>EI04024 HISTORIA DE COLOMBIA FUERA DEL AULA</t>
  </si>
  <si>
    <t>EI04118 HISTORIA RELIGIOSA EN AMÉRICA LATINA</t>
  </si>
  <si>
    <t>EI04020 LA LITERATURA LLEVADA AL CINE</t>
  </si>
  <si>
    <t>EI01002 LEER Y ESCRIBIR EN LA UNIVERSIDAD</t>
  </si>
  <si>
    <t>EI03008 MEDIO ORIENTE: HISTORIA, POLÍTICA Y RELIGIÓN</t>
  </si>
  <si>
    <t>EI03009 MEMORIA Y RECONCILIACIÓN</t>
  </si>
  <si>
    <t>EI04059 MUJER, CULTURA Y SOCIEDAD</t>
  </si>
  <si>
    <t xml:space="preserve">EI03018  PERSPECTIVAS POR LA VIDA, DERECHOS HUMANOS </t>
  </si>
  <si>
    <t>EI03003 RESPONSABILIDAD SOCIAL Y PARTICIPACIÓN CIUDADANA</t>
  </si>
  <si>
    <t>EI04026 SOCIEDAD Y TECNOLOGÍA</t>
  </si>
  <si>
    <t xml:space="preserve">EI01023   UNIVERSITY SKILLS </t>
  </si>
  <si>
    <t>EI04065 AJEDREZ: JUEGO, CIENCIA Y ARTE</t>
  </si>
  <si>
    <t>EI04064 C2: CEREBRO Y CREATIVIDAD</t>
  </si>
  <si>
    <t>EI04109 CIRCO: TÉCNICAS CORPORALES DE HABILIDAD, JUEGO Y ASOMBRO</t>
  </si>
  <si>
    <t>EI04089 DANZA: EL CUERPO EN MOVIMIENTO</t>
  </si>
  <si>
    <t>EI04063 DIBUJO Y PINTURA</t>
  </si>
  <si>
    <t>EI03015 DIVERSIDAD, INCLUSIÓN Y GRUPOS VULNERABLES</t>
  </si>
  <si>
    <t>EI01008 EL ARTE DE ESCRIBIR Y LA CREACIÓN DE MUNDOS</t>
  </si>
  <si>
    <t>EI01017 EXPRESIÓN CORPORAL Y TEATRO: EL CUERPO Y LA VOZ COMO HERRAMIENTAS</t>
  </si>
  <si>
    <t>EI04100 GRAFITTI: EN LA PIEL DE LA CIUDAD. TATUANDO MUROS</t>
  </si>
  <si>
    <t>EI04078 GUITARRA LATINOAMERICANA</t>
  </si>
  <si>
    <t>EI04069 INICIACIÓN AL BALONCESTO</t>
  </si>
  <si>
    <t xml:space="preserve">EI04114  INICIACIÓN AL FÚTBOL SALA: PRÁCTICA Y PROCESOS FORMATIVOS </t>
  </si>
  <si>
    <t>EI04108 LIDERAZGO TRASCENDENTE: REALIZACIÓN PERSONAL Y SOCIAL</t>
  </si>
  <si>
    <t>EI04099 MEJORA TU VIDA EN FAMILIA EN 16 PASOS</t>
  </si>
  <si>
    <t>EI04094 COMPETENCIAS E INCOMPETENCIAS DEL PROFESIONAL</t>
  </si>
  <si>
    <t>EI04112 CREATIVIDAD</t>
  </si>
  <si>
    <t>EI04095 EMPRENDIMIENTO E INNOVACIÓN</t>
  </si>
  <si>
    <t>EI04101 GERENCIA DEL EMPRENDIMIENTO</t>
  </si>
  <si>
    <t>EI04124 GESTIÓN HUMANA Y RESPONSABILIDAD SOCIAL TERRITORIAL</t>
  </si>
  <si>
    <t>EI04102 INTERNACIONALIZACIÓN</t>
  </si>
  <si>
    <t>EI04107 INTERNACIONALIZACIÓN 2</t>
  </si>
  <si>
    <t>EI04015 ESPÍRITU EMPRENDEDOR</t>
  </si>
  <si>
    <t>EI04048 CÓMO CREAR EMPRESA</t>
  </si>
  <si>
    <t>EI04049 CONFLICTO ARMADO Y POSCONFLICTO</t>
  </si>
  <si>
    <t>EI04103 EL ARTE DE SABER VIVIR Y ESTAR</t>
  </si>
  <si>
    <t>EI04012 GESTIÓN LABORAL DEL RECURSO HUMANO</t>
  </si>
  <si>
    <t>EI04028 ECOLOGÍA Y MEDIO AMBIENTE</t>
  </si>
  <si>
    <t>EI04021 AMOR Y SEXUALIDAD</t>
  </si>
  <si>
    <t>EI04017 FAMILIA, SER Y MISIÓN</t>
  </si>
  <si>
    <t>EI04027 RESILIENCIA Y ARTE</t>
  </si>
  <si>
    <t>EI01004 RETÓRICA COMO EL ARTE DE HABLAR EN PÚBLICO</t>
  </si>
  <si>
    <t>EI01018 BASIC ENGLISH FOR ARCHITECTS</t>
  </si>
  <si>
    <t>EI01021 BASIC ENGLISH FOR ENGINEERS</t>
  </si>
  <si>
    <t>EI01019 BASIC ENGLISH FOR LAWYERS</t>
  </si>
  <si>
    <t>EI01020 BASIC ENGLISH FOR PSYCHOLOGISTS</t>
  </si>
  <si>
    <t>EI01022 BASIC READING COMPRENHESION IN ENGLISH</t>
  </si>
  <si>
    <t>EI04124 GESTION HUMANA Y RESPONSABILIDAD SOCIAL TERRITORIAL</t>
  </si>
  <si>
    <t>PS09069 CINE Y PSICOLOGÍA</t>
  </si>
  <si>
    <t>PS09016 COMPORTAMIENTO DEL CONSUMIDOR</t>
  </si>
  <si>
    <t>PS09050 EVALUACIÓN EN PSICOLOGÍA FORENSE PENAL</t>
  </si>
  <si>
    <t>PS03008 INTELIGENCIA EMOCIONAL</t>
  </si>
  <si>
    <t>PS09075 INTERVENCIÓN EN CRISIS</t>
  </si>
  <si>
    <t>PS04004 INTRODUCCIÓN A LAS TERAPIAS CONTEXTUALES: APLICACIONES CLÍNICAS</t>
  </si>
  <si>
    <t xml:space="preserve">PS09051 MANEJO DE LA CONDUCTA ADICTIVA </t>
  </si>
  <si>
    <t>PS09076  PSICOLOGÍA EDUCATIVA Y FUNCIONES EJECUTIVAS EN EL AULA DE CLASE</t>
  </si>
  <si>
    <t>OTRA</t>
  </si>
  <si>
    <t xml:space="preserve">Nombre completo de quien realiza la verificación </t>
  </si>
  <si>
    <t xml:space="preserve">SECRETARÍA ACADÉMICA </t>
  </si>
  <si>
    <t>NIVEL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</si>
</sst>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F800]dddd\,\ mmmm\ dd\,\ yyyy"/>
    <numFmt numFmtId="166" formatCode="#,##0.0"/>
    <numFmt numFmtId="167" formatCode="_-* #,##0_-;\-* #,##0_-;_-* &quot;-&quot;??_-;_-@_-"/>
  </numFmts>
  <fonts count="25" x14ac:knownFonts="1">
    <font>
      <sz val="11"/>
      <color theme="1"/>
      <name val="Calibri"/>
      <family val="2"/>
      <scheme val="minor"/>
    </font>
    <font>
      <sz val="10"/>
      <name val="Arial"/>
      <family val="2"/>
    </font>
    <font>
      <sz val="9"/>
      <color indexed="81"/>
      <name val="Tahoma"/>
      <family val="2"/>
    </font>
    <font>
      <b/>
      <sz val="11"/>
      <color theme="1"/>
      <name val="Calibri"/>
      <family val="2"/>
      <scheme val="minor"/>
    </font>
    <font>
      <b/>
      <sz val="7"/>
      <color rgb="FF5F5F5F"/>
      <name val="Trebuchet MS"/>
      <family val="2"/>
    </font>
    <font>
      <sz val="7"/>
      <color rgb="FF5F5F5F"/>
      <name val="Trebuchet MS"/>
      <family val="2"/>
    </font>
    <font>
      <b/>
      <sz val="10"/>
      <color rgb="FF5F5F5F"/>
      <name val="Trebuchet MS"/>
      <family val="2"/>
    </font>
    <font>
      <b/>
      <sz val="18"/>
      <color theme="1"/>
      <name val="Calibri"/>
      <family val="2"/>
      <scheme val="minor"/>
    </font>
    <font>
      <b/>
      <sz val="12"/>
      <color theme="1"/>
      <name val="Calibri"/>
      <family val="2"/>
      <scheme val="minor"/>
    </font>
    <font>
      <b/>
      <sz val="9"/>
      <color rgb="FF5F5F5F"/>
      <name val="Trebuchet MS"/>
      <family val="2"/>
    </font>
    <font>
      <sz val="12"/>
      <color theme="1"/>
      <name val="Calibri"/>
      <family val="2"/>
      <scheme val="minor"/>
    </font>
    <font>
      <sz val="12"/>
      <color theme="0"/>
      <name val="Calibri"/>
      <family val="2"/>
      <scheme val="minor"/>
    </font>
    <font>
      <b/>
      <u/>
      <sz val="12"/>
      <color rgb="FFFF0000"/>
      <name val="Calibri"/>
      <family val="2"/>
      <scheme val="minor"/>
    </font>
    <font>
      <b/>
      <sz val="12"/>
      <color rgb="FF666666"/>
      <name val="Verdana"/>
      <family val="2"/>
    </font>
    <font>
      <sz val="14"/>
      <color theme="1"/>
      <name val="Calibri"/>
      <family val="2"/>
      <scheme val="minor"/>
    </font>
    <font>
      <b/>
      <sz val="14"/>
      <color theme="1"/>
      <name val="Calibri"/>
      <family val="2"/>
      <scheme val="minor"/>
    </font>
    <font>
      <b/>
      <sz val="16"/>
      <color theme="1"/>
      <name val="Times New Roman"/>
      <family val="1"/>
    </font>
    <font>
      <b/>
      <sz val="12"/>
      <color theme="0"/>
      <name val="Times New Roman"/>
      <family val="1"/>
    </font>
    <font>
      <sz val="12"/>
      <color rgb="FFFF0000"/>
      <name val="Calibri"/>
      <family val="2"/>
      <scheme val="minor"/>
    </font>
    <font>
      <sz val="11"/>
      <color theme="0"/>
      <name val="Calibri"/>
      <family val="2"/>
      <scheme val="minor"/>
    </font>
    <font>
      <sz val="11"/>
      <color theme="1"/>
      <name val="Calibri"/>
      <family val="2"/>
      <scheme val="minor"/>
    </font>
    <font>
      <b/>
      <sz val="14"/>
      <color theme="0"/>
      <name val="Times New Roman"/>
      <family val="1"/>
    </font>
    <font>
      <b/>
      <sz val="9"/>
      <color theme="1"/>
      <name val="Calibri"/>
      <family val="2"/>
      <scheme val="minor"/>
    </font>
    <font>
      <sz val="10"/>
      <color theme="1"/>
      <name val="Calibri"/>
      <family val="2"/>
      <scheme val="minor"/>
    </font>
    <font>
      <b/>
      <sz val="12"/>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70C0"/>
        <bgColor indexed="64"/>
      </patternFill>
    </fill>
  </fills>
  <borders count="43">
    <border>
      <left/>
      <right/>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43" fontId="20" fillId="0" borderId="0" applyFont="0" applyFill="0" applyBorder="0" applyAlignment="0" applyProtection="0"/>
  </cellStyleXfs>
  <cellXfs count="215">
    <xf numFmtId="0" fontId="0" fillId="0" borderId="0" xfId="0"/>
    <xf numFmtId="0" fontId="0" fillId="0" borderId="0" xfId="0"/>
    <xf numFmtId="0" fontId="0" fillId="0" borderId="1" xfId="0" applyBorder="1"/>
    <xf numFmtId="0" fontId="0" fillId="0" borderId="0" xfId="0" applyAlignment="1">
      <alignment horizontal="right"/>
    </xf>
    <xf numFmtId="0" fontId="0" fillId="0" borderId="0" xfId="0" applyBorder="1"/>
    <xf numFmtId="0" fontId="0" fillId="0" borderId="2" xfId="0" applyBorder="1"/>
    <xf numFmtId="0" fontId="0" fillId="0" borderId="3" xfId="0" applyBorder="1"/>
    <xf numFmtId="0" fontId="0" fillId="0" borderId="4" xfId="0" applyBorder="1"/>
    <xf numFmtId="14" fontId="4" fillId="0" borderId="5" xfId="0" applyNumberFormat="1" applyFont="1" applyBorder="1" applyAlignment="1">
      <alignment horizontal="center" vertical="center" wrapText="1"/>
    </xf>
    <xf numFmtId="0" fontId="3" fillId="2" borderId="0" xfId="0" applyFont="1" applyFill="1" applyBorder="1" applyAlignment="1"/>
    <xf numFmtId="0" fontId="0" fillId="0" borderId="0" xfId="0" applyProtection="1">
      <protection hidden="1"/>
    </xf>
    <xf numFmtId="0" fontId="6" fillId="0" borderId="5" xfId="0" applyFont="1" applyBorder="1" applyAlignment="1">
      <alignment horizontal="center" vertical="center" wrapText="1"/>
    </xf>
    <xf numFmtId="0" fontId="3" fillId="0" borderId="0" xfId="0" applyFont="1" applyAlignment="1" applyProtection="1">
      <alignment horizontal="center"/>
      <protection hidden="1"/>
    </xf>
    <xf numFmtId="14" fontId="9" fillId="0" borderId="5" xfId="0" applyNumberFormat="1" applyFont="1" applyBorder="1" applyAlignment="1">
      <alignment horizontal="center" vertical="center" wrapText="1"/>
    </xf>
    <xf numFmtId="0" fontId="10" fillId="0" borderId="0" xfId="0" applyFont="1" applyBorder="1"/>
    <xf numFmtId="0" fontId="11" fillId="0" borderId="0" xfId="0" applyFont="1" applyBorder="1"/>
    <xf numFmtId="0" fontId="8" fillId="3" borderId="10" xfId="0" applyFont="1" applyFill="1" applyBorder="1" applyAlignment="1">
      <alignment horizontal="center" vertical="center"/>
    </xf>
    <xf numFmtId="0" fontId="10" fillId="0" borderId="11" xfId="0" applyFont="1" applyBorder="1" applyAlignment="1" applyProtection="1">
      <alignment horizontal="center"/>
      <protection locked="0"/>
    </xf>
    <xf numFmtId="1" fontId="11" fillId="0" borderId="0" xfId="0" applyNumberFormat="1" applyFont="1" applyBorder="1" applyAlignment="1" applyProtection="1">
      <alignment horizontal="center"/>
      <protection hidden="1"/>
    </xf>
    <xf numFmtId="0" fontId="10" fillId="0" borderId="8" xfId="0" applyFont="1" applyBorder="1"/>
    <xf numFmtId="0" fontId="10" fillId="0" borderId="11" xfId="0" applyFont="1" applyBorder="1" applyProtection="1">
      <protection locked="0"/>
    </xf>
    <xf numFmtId="0" fontId="10" fillId="0" borderId="12" xfId="0" applyFont="1" applyBorder="1" applyProtection="1">
      <protection locked="0"/>
    </xf>
    <xf numFmtId="0" fontId="10" fillId="0" borderId="17" xfId="0" applyFont="1" applyBorder="1" applyProtection="1">
      <protection locked="0"/>
    </xf>
    <xf numFmtId="0" fontId="10" fillId="0" borderId="2" xfId="0" applyFont="1" applyBorder="1"/>
    <xf numFmtId="0" fontId="13" fillId="2" borderId="0" xfId="0" applyFont="1" applyFill="1" applyBorder="1" applyAlignment="1">
      <alignment vertical="center" wrapText="1"/>
    </xf>
    <xf numFmtId="0" fontId="13" fillId="2" borderId="8" xfId="0" applyFont="1" applyFill="1" applyBorder="1" applyAlignment="1">
      <alignment vertical="center" wrapText="1"/>
    </xf>
    <xf numFmtId="0" fontId="10" fillId="0" borderId="1" xfId="0" applyFont="1" applyBorder="1"/>
    <xf numFmtId="0" fontId="7" fillId="4" borderId="5" xfId="0" applyFont="1" applyFill="1" applyBorder="1" applyAlignment="1" applyProtection="1">
      <alignment horizontal="center" vertical="center"/>
    </xf>
    <xf numFmtId="166" fontId="10" fillId="0" borderId="12" xfId="0" applyNumberFormat="1" applyFont="1" applyBorder="1" applyAlignment="1" applyProtection="1">
      <alignment horizontal="center"/>
      <protection locked="0"/>
    </xf>
    <xf numFmtId="0" fontId="0" fillId="0" borderId="0" xfId="0" applyAlignment="1">
      <alignment horizontal="left" vertical="top"/>
    </xf>
    <xf numFmtId="0" fontId="8" fillId="3" borderId="9" xfId="0" applyFont="1" applyFill="1" applyBorder="1" applyAlignment="1">
      <alignment horizontal="left" vertical="top"/>
    </xf>
    <xf numFmtId="0" fontId="10" fillId="0" borderId="13" xfId="0" applyFont="1" applyBorder="1" applyAlignment="1" applyProtection="1">
      <alignment horizontal="left" vertical="top"/>
      <protection hidden="1"/>
    </xf>
    <xf numFmtId="0" fontId="10" fillId="0" borderId="0" xfId="0" applyFont="1" applyBorder="1" applyAlignment="1">
      <alignment horizontal="left" vertical="top"/>
    </xf>
    <xf numFmtId="0" fontId="10" fillId="0" borderId="15"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2" fillId="0" borderId="0" xfId="0" applyFont="1" applyBorder="1" applyAlignment="1" applyProtection="1">
      <alignment horizontal="left" vertical="top"/>
      <protection hidden="1"/>
    </xf>
    <xf numFmtId="0" fontId="10" fillId="0" borderId="15"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10" fillId="0" borderId="20"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0" xfId="0" applyFont="1" applyBorder="1" applyAlignment="1">
      <alignment horizontal="center" vertical="center"/>
    </xf>
    <xf numFmtId="0" fontId="10" fillId="0" borderId="19"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0" fillId="0" borderId="0" xfId="0"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18" fillId="0" borderId="0" xfId="0" applyFont="1" applyBorder="1"/>
    <xf numFmtId="0" fontId="19" fillId="0" borderId="0" xfId="0" applyFont="1"/>
    <xf numFmtId="0" fontId="19" fillId="0" borderId="0" xfId="0" applyFont="1" applyAlignment="1"/>
    <xf numFmtId="0" fontId="19" fillId="0" borderId="0" xfId="0" applyFont="1" applyAlignment="1">
      <alignment horizontal="right"/>
    </xf>
    <xf numFmtId="0" fontId="19" fillId="0" borderId="0" xfId="0" applyFont="1" applyAlignment="1">
      <alignment vertical="center"/>
    </xf>
    <xf numFmtId="1" fontId="10" fillId="0" borderId="14" xfId="0" applyNumberFormat="1" applyFont="1" applyBorder="1" applyAlignment="1" applyProtection="1">
      <alignment horizontal="left" vertical="top"/>
    </xf>
    <xf numFmtId="0" fontId="10" fillId="0" borderId="12" xfId="0" applyNumberFormat="1" applyFont="1" applyBorder="1" applyAlignment="1" applyProtection="1">
      <alignment horizontal="center"/>
    </xf>
    <xf numFmtId="0" fontId="8" fillId="3" borderId="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wrapText="1"/>
    </xf>
    <xf numFmtId="0" fontId="8" fillId="3" borderId="27" xfId="0" applyFont="1" applyFill="1" applyBorder="1" applyAlignment="1">
      <alignment horizontal="center" wrapText="1"/>
    </xf>
    <xf numFmtId="0" fontId="8" fillId="0" borderId="23" xfId="0" applyFont="1" applyBorder="1" applyAlignment="1">
      <alignment horizontal="left" vertical="center" wrapText="1"/>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5" xfId="0" applyFont="1" applyFill="1" applyBorder="1" applyAlignment="1">
      <alignment horizontal="center" vertical="center"/>
    </xf>
    <xf numFmtId="0" fontId="0" fillId="0" borderId="0" xfId="0" applyFont="1" applyAlignment="1"/>
    <xf numFmtId="14" fontId="4" fillId="0" borderId="3" xfId="0" applyNumberFormat="1" applyFont="1" applyBorder="1" applyAlignment="1">
      <alignment horizontal="center" vertical="center" wrapText="1"/>
    </xf>
    <xf numFmtId="14" fontId="4" fillId="0" borderId="23" xfId="0" applyNumberFormat="1" applyFont="1" applyBorder="1" applyAlignment="1">
      <alignment horizontal="left" vertical="top" wrapText="1"/>
    </xf>
    <xf numFmtId="0" fontId="4"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7" xfId="0" applyBorder="1"/>
    <xf numFmtId="0" fontId="0" fillId="0" borderId="1" xfId="0" applyBorder="1" applyAlignment="1">
      <alignment horizontal="left" vertical="top"/>
    </xf>
    <xf numFmtId="0" fontId="0" fillId="0" borderId="0" xfId="0" applyAlignment="1">
      <alignment vertical="center"/>
    </xf>
    <xf numFmtId="14" fontId="6" fillId="0" borderId="28" xfId="0" applyNumberFormat="1" applyFont="1" applyBorder="1" applyAlignment="1">
      <alignment horizontal="left" vertical="center" wrapText="1"/>
    </xf>
    <xf numFmtId="0" fontId="7" fillId="4" borderId="5" xfId="0" applyFont="1" applyFill="1" applyBorder="1" applyAlignment="1" applyProtection="1">
      <alignment horizontal="center" vertical="top"/>
      <protection locked="0"/>
    </xf>
    <xf numFmtId="165" fontId="7" fillId="4" borderId="5" xfId="0" applyNumberFormat="1" applyFont="1" applyFill="1" applyBorder="1" applyAlignment="1" applyProtection="1">
      <alignment horizontal="center" vertical="top"/>
    </xf>
    <xf numFmtId="3" fontId="7" fillId="4" borderId="5" xfId="0" applyNumberFormat="1" applyFont="1" applyFill="1" applyBorder="1" applyAlignment="1" applyProtection="1">
      <alignment horizontal="center" vertical="top"/>
      <protection locked="0"/>
    </xf>
    <xf numFmtId="0" fontId="8" fillId="2" borderId="0" xfId="0" applyFont="1" applyFill="1" applyBorder="1" applyAlignment="1">
      <alignment vertical="center" wrapText="1"/>
    </xf>
    <xf numFmtId="0" fontId="3" fillId="3" borderId="7" xfId="0" applyFont="1" applyFill="1" applyBorder="1" applyAlignment="1">
      <alignment horizontal="right"/>
    </xf>
    <xf numFmtId="0" fontId="3" fillId="3" borderId="7" xfId="0" applyFont="1" applyFill="1" applyBorder="1" applyAlignment="1">
      <alignment horizontal="right" vertical="center" wrapText="1"/>
    </xf>
    <xf numFmtId="0" fontId="7" fillId="2" borderId="8" xfId="0" applyFont="1" applyFill="1" applyBorder="1" applyAlignment="1" applyProtection="1">
      <alignment vertical="center"/>
    </xf>
    <xf numFmtId="0" fontId="3" fillId="2" borderId="1" xfId="0" applyFont="1" applyFill="1" applyBorder="1" applyAlignment="1">
      <alignment horizontal="center" vertical="center"/>
    </xf>
    <xf numFmtId="0" fontId="0" fillId="2" borderId="1" xfId="0" applyFill="1" applyBorder="1"/>
    <xf numFmtId="0" fontId="3" fillId="2" borderId="1" xfId="0" applyFont="1" applyFill="1" applyBorder="1" applyAlignment="1">
      <alignment vertical="center" wrapText="1"/>
    </xf>
    <xf numFmtId="0" fontId="7" fillId="2" borderId="22" xfId="0" applyFont="1" applyFill="1" applyBorder="1" applyAlignment="1" applyProtection="1">
      <alignment horizontal="center" vertical="center"/>
      <protection locked="0"/>
    </xf>
    <xf numFmtId="0" fontId="10" fillId="0" borderId="18" xfId="0" applyFont="1" applyBorder="1" applyAlignment="1" applyProtection="1">
      <alignment horizontal="left" vertical="top"/>
      <protection hidden="1"/>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166" fontId="10" fillId="0" borderId="30" xfId="0" applyNumberFormat="1" applyFont="1" applyBorder="1" applyAlignment="1" applyProtection="1">
      <alignment horizontal="left" vertical="top"/>
      <protection locked="0"/>
    </xf>
    <xf numFmtId="1" fontId="19" fillId="0" borderId="0" xfId="0" applyNumberFormat="1" applyFont="1" applyAlignment="1">
      <alignment horizontal="center"/>
    </xf>
    <xf numFmtId="9" fontId="19" fillId="0" borderId="0" xfId="0" applyNumberFormat="1" applyFont="1" applyAlignment="1"/>
    <xf numFmtId="0" fontId="19" fillId="0" borderId="0" xfId="0" applyFont="1" applyAlignment="1">
      <alignment horizontal="left" vertical="top"/>
    </xf>
    <xf numFmtId="1" fontId="19" fillId="0" borderId="0" xfId="0" applyNumberFormat="1" applyFont="1" applyAlignment="1"/>
    <xf numFmtId="0" fontId="19" fillId="0" borderId="0" xfId="0" applyFont="1" applyAlignment="1">
      <alignment vertical="top"/>
    </xf>
    <xf numFmtId="167" fontId="19" fillId="0" borderId="0" xfId="2" applyNumberFormat="1" applyFont="1" applyAlignment="1" applyProtection="1">
      <alignment vertical="center"/>
      <protection locked="0"/>
    </xf>
    <xf numFmtId="0" fontId="19" fillId="0" borderId="0" xfId="0" applyFont="1" applyAlignment="1" applyProtection="1">
      <alignment vertical="center"/>
      <protection locked="0"/>
    </xf>
    <xf numFmtId="0" fontId="21" fillId="2" borderId="0" xfId="0" applyFont="1" applyFill="1" applyAlignment="1">
      <alignment vertical="center"/>
    </xf>
    <xf numFmtId="0" fontId="19" fillId="0" borderId="0" xfId="0" applyFont="1" applyAlignment="1" applyProtection="1">
      <alignment horizontal="center" vertical="center"/>
      <protection locked="0"/>
    </xf>
    <xf numFmtId="1" fontId="11" fillId="0" borderId="0" xfId="0" applyNumberFormat="1" applyFont="1" applyBorder="1" applyAlignment="1" applyProtection="1">
      <alignment horizontal="center"/>
      <protection locked="0"/>
    </xf>
    <xf numFmtId="166" fontId="10" fillId="0" borderId="17" xfId="0" applyNumberFormat="1" applyFont="1" applyBorder="1" applyAlignment="1" applyProtection="1">
      <alignment horizontal="center"/>
      <protection locked="0"/>
    </xf>
    <xf numFmtId="0" fontId="10" fillId="0" borderId="23" xfId="0" applyFont="1" applyBorder="1"/>
    <xf numFmtId="1" fontId="10" fillId="0" borderId="31" xfId="0" applyNumberFormat="1" applyFont="1" applyBorder="1" applyAlignment="1" applyProtection="1">
      <alignment horizontal="left" vertical="top"/>
    </xf>
    <xf numFmtId="0" fontId="10" fillId="0" borderId="17" xfId="0" applyNumberFormat="1" applyFont="1" applyBorder="1" applyAlignment="1" applyProtection="1">
      <alignment horizontal="center"/>
    </xf>
    <xf numFmtId="0" fontId="0" fillId="0" borderId="0" xfId="0" applyAlignment="1">
      <alignment wrapText="1"/>
    </xf>
    <xf numFmtId="0" fontId="15" fillId="0" borderId="41" xfId="0" applyFont="1" applyBorder="1" applyAlignment="1">
      <alignment wrapText="1"/>
    </xf>
    <xf numFmtId="0" fontId="14" fillId="0" borderId="0" xfId="0" applyFont="1" applyBorder="1" applyAlignment="1">
      <alignment wrapText="1"/>
    </xf>
    <xf numFmtId="0" fontId="14" fillId="0" borderId="41" xfId="0" applyFont="1" applyBorder="1" applyAlignment="1" applyProtection="1">
      <alignment horizontal="left" vertical="top" wrapText="1"/>
      <protection hidden="1"/>
    </xf>
    <xf numFmtId="0" fontId="14" fillId="0" borderId="0" xfId="0" applyFont="1" applyBorder="1" applyAlignment="1" applyProtection="1">
      <alignment horizontal="left" vertical="top" wrapText="1"/>
      <protection hidden="1"/>
    </xf>
    <xf numFmtId="0" fontId="14" fillId="0" borderId="42" xfId="0" applyFont="1" applyBorder="1" applyAlignment="1" applyProtection="1">
      <alignment horizontal="left" vertical="top" wrapText="1"/>
      <protection hidden="1"/>
    </xf>
    <xf numFmtId="0" fontId="14" fillId="0" borderId="35" xfId="0" applyFont="1" applyBorder="1" applyAlignment="1" applyProtection="1">
      <alignment vertical="top"/>
      <protection hidden="1"/>
    </xf>
    <xf numFmtId="0" fontId="14" fillId="0" borderId="36" xfId="0" applyFont="1" applyBorder="1" applyAlignment="1" applyProtection="1">
      <alignment vertical="top" wrapText="1"/>
      <protection hidden="1"/>
    </xf>
    <xf numFmtId="0" fontId="14" fillId="0" borderId="34" xfId="0" applyFont="1" applyBorder="1" applyAlignment="1" applyProtection="1">
      <alignment vertical="top" wrapText="1"/>
      <protection hidden="1"/>
    </xf>
    <xf numFmtId="0" fontId="14" fillId="0" borderId="16" xfId="0" applyFont="1" applyBorder="1" applyAlignment="1" applyProtection="1">
      <alignment vertical="top" wrapText="1"/>
      <protection hidden="1"/>
    </xf>
    <xf numFmtId="0" fontId="14" fillId="0" borderId="33" xfId="0" applyFont="1" applyBorder="1" applyAlignment="1" applyProtection="1">
      <alignment vertical="top" wrapText="1"/>
      <protection hidden="1"/>
    </xf>
    <xf numFmtId="0" fontId="14" fillId="0" borderId="33" xfId="0" applyFont="1" applyBorder="1" applyAlignment="1">
      <alignment horizontal="left" vertical="top"/>
    </xf>
    <xf numFmtId="0" fontId="14" fillId="0" borderId="38" xfId="0" applyFont="1" applyBorder="1" applyAlignment="1" applyProtection="1">
      <alignment vertical="top" wrapText="1"/>
      <protection hidden="1"/>
    </xf>
    <xf numFmtId="0" fontId="14" fillId="0" borderId="0" xfId="0" applyFont="1" applyBorder="1" applyAlignment="1" applyProtection="1">
      <alignment vertical="top" wrapText="1"/>
      <protection hidden="1"/>
    </xf>
    <xf numFmtId="0" fontId="14" fillId="0" borderId="0" xfId="0" applyFont="1" applyBorder="1" applyAlignment="1">
      <alignment horizontal="left" vertical="top"/>
    </xf>
    <xf numFmtId="0" fontId="14" fillId="0" borderId="42" xfId="0" applyFont="1" applyBorder="1" applyAlignment="1" applyProtection="1">
      <alignment vertical="top" wrapText="1"/>
      <protection hidden="1"/>
    </xf>
    <xf numFmtId="0" fontId="21" fillId="5" borderId="3" xfId="0" applyFont="1" applyFill="1" applyBorder="1" applyAlignment="1">
      <alignment horizontal="left" vertical="center"/>
    </xf>
    <xf numFmtId="166" fontId="10" fillId="0" borderId="17" xfId="0" applyNumberFormat="1"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0" fillId="0" borderId="3" xfId="0" applyFont="1" applyBorder="1"/>
    <xf numFmtId="0" fontId="10" fillId="0" borderId="21" xfId="0" applyFont="1" applyBorder="1" applyAlignment="1" applyProtection="1">
      <alignment horizontal="center" vertical="center"/>
      <protection locked="0"/>
    </xf>
    <xf numFmtId="0" fontId="10" fillId="0" borderId="2" xfId="0" applyFont="1" applyBorder="1" applyAlignment="1" applyProtection="1">
      <alignment horizontal="center"/>
      <protection locked="0"/>
    </xf>
    <xf numFmtId="0" fontId="0" fillId="0" borderId="0"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10" fillId="0" borderId="0" xfId="0" applyFont="1" applyBorder="1" applyProtection="1">
      <protection locked="0"/>
    </xf>
    <xf numFmtId="164" fontId="10" fillId="0" borderId="0" xfId="0" applyNumberFormat="1" applyFont="1" applyBorder="1" applyAlignment="1" applyProtection="1">
      <alignment horizontal="center"/>
      <protection locked="0"/>
    </xf>
    <xf numFmtId="1" fontId="10" fillId="0" borderId="12" xfId="0" applyNumberFormat="1" applyFont="1" applyFill="1" applyBorder="1" applyAlignment="1" applyProtection="1">
      <alignment horizontal="center"/>
      <protection locked="0"/>
    </xf>
    <xf numFmtId="1" fontId="10" fillId="0" borderId="17" xfId="0" applyNumberFormat="1" applyFont="1" applyFill="1" applyBorder="1" applyAlignment="1" applyProtection="1">
      <alignment horizontal="center"/>
      <protection locked="0"/>
    </xf>
    <xf numFmtId="0" fontId="24" fillId="0" borderId="26" xfId="0" applyFont="1" applyFill="1" applyBorder="1" applyAlignment="1" applyProtection="1">
      <alignment vertical="center" wrapText="1"/>
      <protection locked="0"/>
    </xf>
    <xf numFmtId="0" fontId="24" fillId="0" borderId="12" xfId="0" applyFont="1" applyFill="1" applyBorder="1" applyAlignment="1" applyProtection="1">
      <alignment vertical="center" wrapText="1"/>
      <protection locked="0"/>
    </xf>
    <xf numFmtId="0" fontId="0" fillId="0" borderId="18" xfId="0" applyFont="1" applyBorder="1" applyAlignment="1" applyProtection="1">
      <alignment horizontal="left" vertical="top"/>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4" fillId="0" borderId="35" xfId="0" applyFont="1" applyBorder="1" applyAlignment="1" applyProtection="1">
      <alignment horizontal="left" vertical="top" wrapText="1"/>
      <protection hidden="1"/>
    </xf>
    <xf numFmtId="0" fontId="14" fillId="0" borderId="36" xfId="0" applyFont="1" applyBorder="1" applyAlignment="1" applyProtection="1">
      <alignment horizontal="left" vertical="top" wrapText="1"/>
      <protection hidden="1"/>
    </xf>
    <xf numFmtId="0" fontId="14" fillId="0" borderId="37" xfId="0" applyFont="1" applyBorder="1" applyAlignment="1" applyProtection="1">
      <alignment horizontal="left" vertical="top" wrapText="1"/>
      <protection hidden="1"/>
    </xf>
    <xf numFmtId="0" fontId="14" fillId="0" borderId="35" xfId="0" applyFont="1" applyBorder="1" applyAlignment="1">
      <alignment vertical="top" wrapText="1"/>
    </xf>
    <xf numFmtId="0" fontId="14" fillId="0" borderId="36" xfId="0" applyFont="1" applyBorder="1" applyAlignment="1">
      <alignment vertical="top" wrapText="1"/>
    </xf>
    <xf numFmtId="0" fontId="14" fillId="0" borderId="37" xfId="0" applyFont="1" applyBorder="1" applyAlignment="1">
      <alignment vertical="top" wrapText="1"/>
    </xf>
    <xf numFmtId="0" fontId="15" fillId="0" borderId="39" xfId="0" applyFont="1" applyBorder="1" applyAlignment="1">
      <alignment horizontal="right" wrapText="1"/>
    </xf>
    <xf numFmtId="0" fontId="15" fillId="0" borderId="40" xfId="0" applyFont="1" applyBorder="1" applyAlignment="1">
      <alignment horizontal="right" wrapText="1"/>
    </xf>
    <xf numFmtId="0" fontId="23" fillId="0" borderId="16" xfId="0" applyFont="1" applyBorder="1" applyAlignment="1">
      <alignment horizontal="left" vertical="top" wrapText="1"/>
    </xf>
    <xf numFmtId="0" fontId="23" fillId="0" borderId="33" xfId="0" applyFont="1" applyBorder="1" applyAlignment="1">
      <alignment horizontal="left" vertical="top" wrapText="1"/>
    </xf>
    <xf numFmtId="0" fontId="23" fillId="0" borderId="34" xfId="0" applyFont="1" applyBorder="1" applyAlignment="1">
      <alignment horizontal="left" vertical="top" wrapText="1"/>
    </xf>
    <xf numFmtId="0" fontId="14" fillId="0" borderId="32" xfId="0" applyFont="1" applyBorder="1" applyAlignment="1" applyProtection="1">
      <alignment horizontal="left" vertical="top" wrapText="1"/>
      <protection hidden="1"/>
    </xf>
    <xf numFmtId="0" fontId="14" fillId="0" borderId="16" xfId="0" applyFont="1" applyBorder="1" applyAlignment="1" applyProtection="1">
      <alignment horizontal="left" vertical="top" wrapText="1"/>
      <protection hidden="1"/>
    </xf>
    <xf numFmtId="0" fontId="14" fillId="0" borderId="33" xfId="0" applyFont="1" applyBorder="1" applyAlignment="1" applyProtection="1">
      <alignment horizontal="left" vertical="top" wrapText="1"/>
      <protection hidden="1"/>
    </xf>
    <xf numFmtId="0" fontId="14" fillId="0" borderId="34" xfId="0" applyFont="1" applyBorder="1" applyAlignment="1" applyProtection="1">
      <alignment horizontal="left" vertical="top" wrapText="1"/>
      <protection hidden="1"/>
    </xf>
    <xf numFmtId="0" fontId="21" fillId="5" borderId="32" xfId="0" applyFont="1" applyFill="1" applyBorder="1" applyAlignment="1">
      <alignment horizontal="left" vertical="center"/>
    </xf>
    <xf numFmtId="0" fontId="15" fillId="0" borderId="35" xfId="0" applyFont="1" applyBorder="1" applyAlignment="1" applyProtection="1">
      <alignment horizontal="center" wrapText="1"/>
      <protection hidden="1"/>
    </xf>
    <xf numFmtId="0" fontId="15" fillId="0" borderId="36" xfId="0" applyFont="1" applyBorder="1" applyAlignment="1" applyProtection="1">
      <alignment horizontal="center" wrapText="1"/>
      <protection hidden="1"/>
    </xf>
    <xf numFmtId="0" fontId="15" fillId="0" borderId="37" xfId="0" applyFont="1" applyBorder="1" applyAlignment="1" applyProtection="1">
      <alignment horizontal="center" wrapText="1"/>
      <protection hidden="1"/>
    </xf>
    <xf numFmtId="0" fontId="15" fillId="0" borderId="41" xfId="0" applyFont="1" applyBorder="1" applyAlignment="1" applyProtection="1">
      <alignment horizontal="center" wrapText="1"/>
      <protection hidden="1"/>
    </xf>
    <xf numFmtId="0" fontId="15" fillId="0" borderId="0" xfId="0" applyFont="1" applyBorder="1" applyAlignment="1" applyProtection="1">
      <alignment horizontal="center" wrapText="1"/>
      <protection hidden="1"/>
    </xf>
    <xf numFmtId="0" fontId="15" fillId="0" borderId="42" xfId="0" applyFont="1" applyBorder="1" applyAlignment="1" applyProtection="1">
      <alignment horizontal="center" wrapText="1"/>
      <protection hidden="1"/>
    </xf>
    <xf numFmtId="0" fontId="15" fillId="0" borderId="38" xfId="0" applyFont="1" applyBorder="1" applyAlignment="1" applyProtection="1">
      <alignment horizontal="center" wrapText="1"/>
      <protection hidden="1"/>
    </xf>
    <xf numFmtId="0" fontId="15" fillId="0" borderId="39" xfId="0" applyFont="1" applyBorder="1" applyAlignment="1" applyProtection="1">
      <alignment horizontal="center" wrapText="1"/>
      <protection hidden="1"/>
    </xf>
    <xf numFmtId="0" fontId="15" fillId="0" borderId="40" xfId="0" applyFont="1" applyBorder="1" applyAlignment="1" applyProtection="1">
      <alignment horizontal="center" wrapText="1"/>
      <protection hidden="1"/>
    </xf>
    <xf numFmtId="0" fontId="16" fillId="0" borderId="3"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21" fillId="5" borderId="16" xfId="0" applyFont="1" applyFill="1" applyBorder="1" applyAlignment="1">
      <alignment horizontal="left" vertical="center"/>
    </xf>
    <xf numFmtId="0" fontId="21" fillId="5" borderId="33" xfId="0" applyFont="1" applyFill="1" applyBorder="1" applyAlignment="1">
      <alignment horizontal="left" vertical="center"/>
    </xf>
    <xf numFmtId="0" fontId="21" fillId="5" borderId="34" xfId="0" applyFont="1" applyFill="1" applyBorder="1" applyAlignment="1">
      <alignment horizontal="left" vertical="center"/>
    </xf>
    <xf numFmtId="0" fontId="6" fillId="0" borderId="29"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8" fillId="3" borderId="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wrapText="1"/>
    </xf>
    <xf numFmtId="0" fontId="8" fillId="3" borderId="27" xfId="0" applyFont="1" applyFill="1" applyBorder="1" applyAlignment="1">
      <alignment horizontal="center" wrapText="1"/>
    </xf>
    <xf numFmtId="0" fontId="17" fillId="5" borderId="7"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25" xfId="0" applyFont="1" applyFill="1" applyBorder="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2"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166" fontId="10" fillId="0" borderId="11" xfId="0" applyNumberFormat="1" applyFont="1" applyBorder="1" applyAlignment="1" applyProtection="1">
      <alignment horizontal="center"/>
      <protection locked="0"/>
    </xf>
    <xf numFmtId="0" fontId="14" fillId="0" borderId="36" xfId="0" applyFont="1" applyBorder="1" applyAlignment="1" applyProtection="1">
      <alignment horizontal="left" vertical="top"/>
      <protection locked="0"/>
    </xf>
    <xf numFmtId="0" fontId="14" fillId="0" borderId="37" xfId="0" applyFont="1" applyBorder="1" applyAlignment="1" applyProtection="1">
      <alignment horizontal="center" vertical="center"/>
      <protection locked="0"/>
    </xf>
    <xf numFmtId="0" fontId="14" fillId="0" borderId="16"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0" borderId="16" xfId="0" applyFont="1" applyBorder="1" applyAlignment="1" applyProtection="1">
      <alignment vertical="top" wrapText="1"/>
      <protection locked="0"/>
    </xf>
    <xf numFmtId="0" fontId="14" fillId="0" borderId="34" xfId="0" applyFont="1" applyBorder="1" applyAlignment="1" applyProtection="1">
      <alignment vertical="top" wrapText="1"/>
      <protection locked="0"/>
    </xf>
    <xf numFmtId="0" fontId="14" fillId="0" borderId="33" xfId="0" applyFont="1" applyBorder="1" applyAlignment="1" applyProtection="1">
      <alignment horizontal="left" vertical="top"/>
      <protection locked="0"/>
    </xf>
    <xf numFmtId="0" fontId="14" fillId="0" borderId="34" xfId="0" applyFont="1" applyBorder="1" applyAlignment="1" applyProtection="1">
      <alignment horizontal="center" vertical="center"/>
      <protection locked="0"/>
    </xf>
    <xf numFmtId="0" fontId="14" fillId="0" borderId="16" xfId="0" applyFont="1" applyBorder="1" applyAlignment="1" applyProtection="1">
      <alignment horizontal="left" vertical="top" wrapText="1"/>
      <protection locked="0"/>
    </xf>
    <xf numFmtId="0" fontId="14" fillId="0" borderId="33" xfId="0" applyFont="1" applyBorder="1" applyAlignment="1" applyProtection="1">
      <alignment horizontal="left"/>
      <protection locked="0"/>
    </xf>
    <xf numFmtId="0" fontId="15" fillId="0" borderId="33" xfId="0" applyFont="1" applyBorder="1" applyAlignment="1" applyProtection="1">
      <alignment horizontal="left" vertical="top"/>
      <protection locked="0"/>
    </xf>
    <xf numFmtId="0" fontId="14" fillId="0" borderId="38" xfId="0" applyFont="1" applyBorder="1" applyAlignment="1" applyProtection="1">
      <alignment vertical="center"/>
      <protection locked="0"/>
    </xf>
    <xf numFmtId="0" fontId="14" fillId="0" borderId="39" xfId="0" applyFont="1" applyBorder="1" applyAlignment="1" applyProtection="1">
      <alignment horizontal="left"/>
      <protection locked="0"/>
    </xf>
    <xf numFmtId="0" fontId="15" fillId="0" borderId="39" xfId="0" applyFont="1" applyBorder="1" applyAlignment="1" applyProtection="1">
      <alignment horizontal="left" vertical="top"/>
      <protection locked="0"/>
    </xf>
    <xf numFmtId="0" fontId="14" fillId="0" borderId="40" xfId="0" applyFont="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cellXfs>
  <cellStyles count="3">
    <cellStyle name="Millares" xfId="2" builtinId="3"/>
    <cellStyle name="Normal" xfId="0" builtinId="0"/>
    <cellStyle name="Normal 2" xfId="1"/>
  </cellStyles>
  <dxfs count="10">
    <dxf>
      <font>
        <color rgb="FFFF0000"/>
      </font>
    </dxf>
    <dxf>
      <font>
        <color rgb="FFFF0000"/>
      </font>
    </dxf>
    <dxf>
      <font>
        <color rgb="FFFF0000"/>
      </font>
      <fill>
        <patternFill>
          <bgColor theme="0"/>
        </patternFill>
      </fill>
    </dxf>
    <dxf>
      <font>
        <color rgb="FFFF0000"/>
      </font>
      <fill>
        <patternFill>
          <bgColor theme="0"/>
        </patternFill>
      </fill>
    </dxf>
    <dxf>
      <font>
        <color rgb="FFFF0000"/>
      </font>
    </dxf>
    <dxf>
      <font>
        <color rgb="FFFF0000"/>
      </font>
    </dxf>
    <dxf>
      <font>
        <color rgb="FFFF0000"/>
      </font>
    </dxf>
    <dxf>
      <font>
        <color rgb="FFFF0000"/>
      </font>
    </dxf>
    <dxf>
      <font>
        <color rgb="FFFF0000"/>
      </font>
    </dxf>
    <dxf>
      <font>
        <color rgb="FFFF000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23232</xdr:colOff>
      <xdr:row>0</xdr:row>
      <xdr:rowOff>23232</xdr:rowOff>
    </xdr:from>
    <xdr:to>
      <xdr:col>3</xdr:col>
      <xdr:colOff>2427714</xdr:colOff>
      <xdr:row>1</xdr:row>
      <xdr:rowOff>429786</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2" y="23232"/>
          <a:ext cx="2404482" cy="6040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BE363"/>
  <sheetViews>
    <sheetView showGridLines="0" tabSelected="1" view="pageBreakPreview" topLeftCell="D1" zoomScale="80" zoomScaleNormal="90" zoomScaleSheetLayoutView="80" zoomScalePageLayoutView="50" workbookViewId="0">
      <selection activeCell="D155" sqref="D155:J155"/>
    </sheetView>
  </sheetViews>
  <sheetFormatPr baseColWidth="10" defaultColWidth="5.7109375" defaultRowHeight="15" x14ac:dyDescent="0.25"/>
  <cols>
    <col min="1" max="1" width="13.85546875" style="1" hidden="1" customWidth="1"/>
    <col min="2" max="2" width="62.7109375" hidden="1" customWidth="1"/>
    <col min="3" max="3" width="9.28515625" hidden="1" customWidth="1"/>
    <col min="4" max="4" width="37" customWidth="1"/>
    <col min="5" max="5" width="7" hidden="1" customWidth="1"/>
    <col min="6" max="6" width="67" style="29" customWidth="1"/>
    <col min="7" max="7" width="13.28515625" style="47" customWidth="1"/>
    <col min="8" max="8" width="17.85546875" customWidth="1"/>
    <col min="9" max="9" width="23.42578125" customWidth="1"/>
    <col min="10" max="10" width="79.7109375" customWidth="1"/>
    <col min="11" max="11" width="5.7109375" style="51"/>
    <col min="12" max="12" width="3.7109375" style="51" bestFit="1" customWidth="1"/>
    <col min="13" max="13" width="31.5703125" style="51" bestFit="1" customWidth="1"/>
    <col min="14" max="14" width="5.5703125" style="51" bestFit="1" customWidth="1"/>
    <col min="15" max="15" width="32.140625" style="51" bestFit="1" customWidth="1"/>
    <col min="16" max="16" width="4.42578125" style="51" bestFit="1" customWidth="1"/>
    <col min="17" max="17" width="3" style="51" bestFit="1" customWidth="1"/>
    <col min="18" max="18" width="16.140625" style="51" bestFit="1" customWidth="1"/>
    <col min="19" max="19" width="5.7109375" style="51"/>
    <col min="20" max="20" width="7.7109375" style="51" bestFit="1" customWidth="1"/>
    <col min="21" max="21" width="15.7109375" style="51" bestFit="1" customWidth="1"/>
    <col min="22" max="22" width="30" style="51" bestFit="1" customWidth="1"/>
    <col min="23" max="23" width="14.5703125" style="51" bestFit="1" customWidth="1"/>
    <col min="24" max="16384" width="5.7109375" style="51"/>
  </cols>
  <sheetData>
    <row r="1" spans="1:12" ht="15.75" customHeight="1" x14ac:dyDescent="0.25">
      <c r="B1" s="1"/>
      <c r="C1" s="1"/>
      <c r="D1" s="6"/>
      <c r="E1" s="6"/>
      <c r="F1" s="164" t="s">
        <v>0</v>
      </c>
      <c r="G1" s="165"/>
      <c r="H1" s="165"/>
      <c r="I1" s="165"/>
      <c r="J1" s="166"/>
    </row>
    <row r="2" spans="1:12" ht="36" customHeight="1" thickBot="1" x14ac:dyDescent="0.3">
      <c r="B2" s="1"/>
      <c r="C2" s="1"/>
      <c r="D2" s="5"/>
      <c r="E2" s="5"/>
      <c r="F2" s="167" t="s">
        <v>94</v>
      </c>
      <c r="G2" s="168"/>
      <c r="H2" s="168"/>
      <c r="I2" s="168"/>
      <c r="J2" s="169"/>
    </row>
    <row r="3" spans="1:12" ht="21" hidden="1" thickBot="1" x14ac:dyDescent="0.3">
      <c r="B3" s="1"/>
      <c r="C3" s="1"/>
      <c r="D3" s="7"/>
      <c r="E3" s="7"/>
      <c r="F3" s="170" t="s">
        <v>134</v>
      </c>
      <c r="G3" s="171"/>
      <c r="H3" s="171"/>
      <c r="I3" s="171"/>
      <c r="J3" s="172"/>
    </row>
    <row r="4" spans="1:12" s="54" customFormat="1" ht="21" customHeight="1" thickBot="1" x14ac:dyDescent="0.3">
      <c r="A4" s="75"/>
      <c r="B4" s="75"/>
      <c r="C4" s="75"/>
      <c r="D4" s="13">
        <v>44341</v>
      </c>
      <c r="E4" s="8"/>
      <c r="F4" s="76" t="s">
        <v>133</v>
      </c>
      <c r="G4" s="179" t="str">
        <f>F6</f>
        <v>2021-3</v>
      </c>
      <c r="H4" s="180"/>
      <c r="I4" s="181"/>
      <c r="J4" s="11" t="s">
        <v>138</v>
      </c>
    </row>
    <row r="5" spans="1:12" ht="12.75" customHeight="1" thickBot="1" x14ac:dyDescent="0.3">
      <c r="B5" s="1"/>
      <c r="C5" s="1"/>
      <c r="D5" s="67"/>
      <c r="E5" s="67"/>
      <c r="F5" s="68"/>
      <c r="G5" s="69"/>
      <c r="H5" s="70"/>
      <c r="I5" s="71"/>
      <c r="J5" s="72"/>
    </row>
    <row r="6" spans="1:12" ht="24" customHeight="1" thickBot="1" x14ac:dyDescent="0.3">
      <c r="B6" s="1"/>
      <c r="C6" s="1"/>
      <c r="D6" s="81" t="s">
        <v>4</v>
      </c>
      <c r="E6" s="73"/>
      <c r="F6" s="77" t="s">
        <v>86</v>
      </c>
      <c r="G6" s="44"/>
      <c r="H6" s="4"/>
      <c r="I6" s="195" t="s">
        <v>2</v>
      </c>
      <c r="J6" s="27" t="s">
        <v>99</v>
      </c>
    </row>
    <row r="7" spans="1:12" ht="36.75" customHeight="1" thickBot="1" x14ac:dyDescent="0.3">
      <c r="B7" s="1"/>
      <c r="C7" s="1"/>
      <c r="D7" s="82" t="s">
        <v>29</v>
      </c>
      <c r="E7" s="5"/>
      <c r="F7" s="78">
        <f ca="1">TODAY()</f>
        <v>44358</v>
      </c>
      <c r="G7" s="45"/>
      <c r="H7" s="4"/>
      <c r="I7" s="194" t="s">
        <v>3</v>
      </c>
      <c r="J7" s="27">
        <f>VLOOKUP(J6,M25:P138,2,FALSE)</f>
        <v>9</v>
      </c>
    </row>
    <row r="8" spans="1:12" ht="30.75" customHeight="1" thickBot="1" x14ac:dyDescent="0.3">
      <c r="B8" s="1"/>
      <c r="C8" s="1"/>
      <c r="D8" s="82" t="s">
        <v>30</v>
      </c>
      <c r="E8" s="5"/>
      <c r="F8" s="77"/>
      <c r="G8" s="46"/>
      <c r="H8" s="4"/>
      <c r="I8" s="196" t="s">
        <v>11</v>
      </c>
      <c r="J8" s="27">
        <f>VLOOKUP(J6,M25:P138,3,FALSE)</f>
        <v>134</v>
      </c>
    </row>
    <row r="9" spans="1:12" ht="32.25" customHeight="1" thickBot="1" x14ac:dyDescent="0.3">
      <c r="B9" s="1"/>
      <c r="C9" s="1"/>
      <c r="D9" s="82" t="s">
        <v>31</v>
      </c>
      <c r="E9" s="5"/>
      <c r="F9" s="79"/>
      <c r="G9" s="46"/>
      <c r="H9" s="4"/>
      <c r="I9" s="194" t="s">
        <v>258</v>
      </c>
      <c r="J9" s="214"/>
    </row>
    <row r="10" spans="1:12" ht="27" customHeight="1" thickBot="1" x14ac:dyDescent="0.3">
      <c r="B10" s="1"/>
      <c r="C10" s="1"/>
      <c r="D10" s="82" t="s">
        <v>32</v>
      </c>
      <c r="E10" s="7"/>
      <c r="F10" s="77"/>
      <c r="G10" s="46"/>
      <c r="H10" s="9"/>
      <c r="I10" s="80"/>
      <c r="J10" s="83"/>
    </row>
    <row r="11" spans="1:12" ht="14.25" customHeight="1" thickBot="1" x14ac:dyDescent="0.3">
      <c r="B11" s="1"/>
      <c r="C11" s="1"/>
      <c r="D11" s="7"/>
      <c r="E11" s="2"/>
      <c r="F11" s="74"/>
      <c r="G11" s="84"/>
      <c r="H11" s="85"/>
      <c r="I11" s="86"/>
      <c r="J11" s="87"/>
    </row>
    <row r="12" spans="1:12" ht="14.25" customHeight="1" thickBot="1" x14ac:dyDescent="0.3">
      <c r="B12" s="1"/>
      <c r="C12" s="1"/>
      <c r="D12" s="191" t="s">
        <v>150</v>
      </c>
      <c r="E12" s="192"/>
      <c r="F12" s="192"/>
      <c r="G12" s="192"/>
      <c r="H12" s="192"/>
      <c r="I12" s="192"/>
      <c r="J12" s="193"/>
    </row>
    <row r="13" spans="1:12" ht="14.25" customHeight="1" thickBot="1" x14ac:dyDescent="0.3">
      <c r="B13" s="1"/>
      <c r="C13" s="1"/>
      <c r="D13" s="7"/>
      <c r="E13" s="2"/>
      <c r="F13" s="74"/>
      <c r="G13" s="84"/>
      <c r="H13" s="85"/>
      <c r="I13" s="86"/>
      <c r="J13" s="87"/>
    </row>
    <row r="14" spans="1:12" ht="24.75" customHeight="1" thickBot="1" x14ac:dyDescent="0.3">
      <c r="B14" s="1"/>
      <c r="C14" s="1"/>
      <c r="D14" s="173" t="s">
        <v>137</v>
      </c>
      <c r="E14" s="174"/>
      <c r="F14" s="174"/>
      <c r="G14" s="174"/>
      <c r="H14" s="174"/>
      <c r="I14" s="174"/>
      <c r="J14" s="175"/>
    </row>
    <row r="15" spans="1:12" ht="20.45" customHeight="1" thickBot="1" x14ac:dyDescent="0.3">
      <c r="B15" s="3" t="s">
        <v>158</v>
      </c>
      <c r="C15" s="1">
        <f>COUNTA($C$18:$C$1048576)</f>
        <v>92</v>
      </c>
      <c r="D15" s="189" t="s">
        <v>33</v>
      </c>
      <c r="E15" s="103"/>
      <c r="F15" s="182" t="s">
        <v>135</v>
      </c>
      <c r="G15" s="183"/>
      <c r="H15" s="61"/>
      <c r="I15" s="189" t="s">
        <v>5</v>
      </c>
      <c r="J15" s="189" t="s">
        <v>136</v>
      </c>
    </row>
    <row r="16" spans="1:12" s="52" customFormat="1" ht="16.149999999999999" customHeight="1" thickBot="1" x14ac:dyDescent="0.3">
      <c r="A16" s="1" t="s">
        <v>2</v>
      </c>
      <c r="B16" s="1" t="s">
        <v>7</v>
      </c>
      <c r="C16" s="1" t="s">
        <v>6</v>
      </c>
      <c r="D16" s="190"/>
      <c r="E16" s="15"/>
      <c r="F16" s="30" t="s">
        <v>12</v>
      </c>
      <c r="G16" s="16" t="s">
        <v>6</v>
      </c>
      <c r="H16" s="14"/>
      <c r="I16" s="190"/>
      <c r="J16" s="190"/>
      <c r="K16" s="51"/>
      <c r="L16" s="51"/>
    </row>
    <row r="17" spans="1:57" s="52" customFormat="1" ht="16.5" thickBot="1" x14ac:dyDescent="0.3">
      <c r="A17" s="1" t="s">
        <v>84</v>
      </c>
      <c r="B17" s="66" t="s">
        <v>153</v>
      </c>
      <c r="D17" s="17" t="s">
        <v>9</v>
      </c>
      <c r="E17" s="50">
        <f>IFERROR(MATCH($J$6,INDEX($A$18:$A$114,E16+1):$A$114,0)+E16,"")</f>
        <v>54</v>
      </c>
      <c r="F17" s="55" t="s">
        <v>100</v>
      </c>
      <c r="G17" s="56">
        <v>4</v>
      </c>
      <c r="H17" s="14"/>
      <c r="I17" s="28"/>
      <c r="J17" s="91" t="s">
        <v>153</v>
      </c>
      <c r="K17" s="51"/>
      <c r="L17" s="51"/>
    </row>
    <row r="18" spans="1:57" s="52" customFormat="1" ht="16.5" thickBot="1" x14ac:dyDescent="0.3">
      <c r="A18" s="1" t="s">
        <v>84</v>
      </c>
      <c r="B18" s="1" t="s">
        <v>40</v>
      </c>
      <c r="C18" s="1">
        <v>3</v>
      </c>
      <c r="D18" s="17" t="s">
        <v>9</v>
      </c>
      <c r="E18" s="50">
        <f>IFERROR(MATCH($J$6,INDEX($A$18:$A$114,E17+1):$A$114,0)+E17,"")</f>
        <v>55</v>
      </c>
      <c r="F18" s="55" t="s">
        <v>35</v>
      </c>
      <c r="G18" s="56">
        <v>1</v>
      </c>
      <c r="H18" s="18">
        <f>IF(D17="SI",G17,0)</f>
        <v>0</v>
      </c>
      <c r="I18" s="28"/>
      <c r="J18" s="91" t="s">
        <v>153</v>
      </c>
      <c r="K18" s="101"/>
      <c r="L18" s="92"/>
      <c r="M18" s="51"/>
    </row>
    <row r="19" spans="1:57" s="52" customFormat="1" ht="16.5" thickBot="1" x14ac:dyDescent="0.3">
      <c r="A19" s="1" t="s">
        <v>84</v>
      </c>
      <c r="B19" s="1" t="s">
        <v>45</v>
      </c>
      <c r="C19" s="1">
        <v>3</v>
      </c>
      <c r="D19" s="17" t="s">
        <v>9</v>
      </c>
      <c r="E19" s="50">
        <f>IFERROR(MATCH($J$6,INDEX($A$18:$A$114,E18+1):$A$114,0)+E18,"")</f>
        <v>56</v>
      </c>
      <c r="F19" s="55" t="s">
        <v>101</v>
      </c>
      <c r="G19" s="56">
        <v>4</v>
      </c>
      <c r="H19" s="18">
        <f>IF(D18="SI",G18,0)</f>
        <v>0</v>
      </c>
      <c r="I19" s="28"/>
      <c r="J19" s="91" t="s">
        <v>153</v>
      </c>
      <c r="K19" s="92"/>
      <c r="L19" s="51"/>
      <c r="O19" s="52" t="s">
        <v>8</v>
      </c>
      <c r="P19" s="93">
        <v>0.75</v>
      </c>
    </row>
    <row r="20" spans="1:57" s="52" customFormat="1" ht="16.5" thickBot="1" x14ac:dyDescent="0.3">
      <c r="A20" s="1" t="s">
        <v>84</v>
      </c>
      <c r="B20" s="1" t="s">
        <v>50</v>
      </c>
      <c r="C20" s="1">
        <v>3</v>
      </c>
      <c r="D20" s="17" t="s">
        <v>9</v>
      </c>
      <c r="E20" s="50">
        <f>IFERROR(MATCH($J$6,INDEX($A$18:$A$114,E19+1):$A$114,0)+E19,"")</f>
        <v>57</v>
      </c>
      <c r="F20" s="55" t="s">
        <v>102</v>
      </c>
      <c r="G20" s="56">
        <v>2</v>
      </c>
      <c r="H20" s="18">
        <f>IF(D19="SI",G19,0)</f>
        <v>0</v>
      </c>
      <c r="I20" s="28"/>
      <c r="J20" s="91" t="s">
        <v>153</v>
      </c>
      <c r="K20" s="92"/>
      <c r="L20" s="51"/>
      <c r="O20" s="52" t="s">
        <v>9</v>
      </c>
      <c r="P20" s="93">
        <v>0.5</v>
      </c>
      <c r="BE20" s="94"/>
    </row>
    <row r="21" spans="1:57" s="52" customFormat="1" ht="16.5" thickBot="1" x14ac:dyDescent="0.3">
      <c r="A21" s="1" t="s">
        <v>84</v>
      </c>
      <c r="B21" s="1" t="s">
        <v>38</v>
      </c>
      <c r="C21" s="1">
        <v>2</v>
      </c>
      <c r="D21" s="17" t="s">
        <v>9</v>
      </c>
      <c r="E21" s="50">
        <f>IFERROR(MATCH($J$6,INDEX($A$18:$A$114,E20+1):$A$114,0)+E20,"")</f>
        <v>58</v>
      </c>
      <c r="F21" s="55" t="s">
        <v>103</v>
      </c>
      <c r="G21" s="56">
        <v>4</v>
      </c>
      <c r="H21" s="18"/>
      <c r="I21" s="28"/>
      <c r="J21" s="91" t="s">
        <v>153</v>
      </c>
      <c r="K21" s="92"/>
      <c r="L21" s="51"/>
    </row>
    <row r="22" spans="1:57" s="52" customFormat="1" ht="16.5" thickBot="1" x14ac:dyDescent="0.3">
      <c r="A22" s="1" t="s">
        <v>84</v>
      </c>
      <c r="B22" s="1" t="s">
        <v>37</v>
      </c>
      <c r="C22" s="1">
        <v>2</v>
      </c>
      <c r="D22" s="17" t="s">
        <v>9</v>
      </c>
      <c r="E22" s="50">
        <f>IFERROR(MATCH($J$6,INDEX($A$18:$A$114,E21+1):$A$114,0)+E21,"")</f>
        <v>59</v>
      </c>
      <c r="F22" s="55" t="s">
        <v>36</v>
      </c>
      <c r="G22" s="56">
        <v>2</v>
      </c>
      <c r="H22" s="18"/>
      <c r="I22" s="28"/>
      <c r="J22" s="91" t="s">
        <v>153</v>
      </c>
      <c r="K22" s="92"/>
      <c r="L22" s="51"/>
      <c r="M22" s="52" t="s">
        <v>2</v>
      </c>
      <c r="N22" s="52" t="s">
        <v>10</v>
      </c>
      <c r="O22" s="52" t="s">
        <v>11</v>
      </c>
      <c r="P22" s="52" t="s">
        <v>131</v>
      </c>
      <c r="T22" s="52" t="s">
        <v>13</v>
      </c>
      <c r="U22" s="52" t="s">
        <v>21</v>
      </c>
      <c r="V22" s="52" t="s">
        <v>22</v>
      </c>
      <c r="W22" s="52" t="s">
        <v>27</v>
      </c>
    </row>
    <row r="23" spans="1:57" s="52" customFormat="1" ht="16.5" thickBot="1" x14ac:dyDescent="0.3">
      <c r="A23" s="1" t="s">
        <v>84</v>
      </c>
      <c r="B23" s="1" t="s">
        <v>35</v>
      </c>
      <c r="C23" s="1">
        <v>1</v>
      </c>
      <c r="D23" s="17" t="s">
        <v>9</v>
      </c>
      <c r="E23" s="50">
        <f>IFERROR(MATCH($J$6,INDEX($A$18:$A$114,E22+1):$A$114,0)+E22,"")</f>
        <v>60</v>
      </c>
      <c r="F23" s="55" t="s">
        <v>104</v>
      </c>
      <c r="G23" s="56">
        <v>4</v>
      </c>
      <c r="H23" s="18"/>
      <c r="I23" s="28"/>
      <c r="J23" s="91" t="s">
        <v>153</v>
      </c>
      <c r="K23" s="92"/>
      <c r="L23" s="53"/>
      <c r="P23" s="95" t="e">
        <f>+IF(#REF!="SI",O23*$P$19,O23*$P$20)</f>
        <v>#REF!</v>
      </c>
      <c r="AR23" s="96"/>
    </row>
    <row r="24" spans="1:57" s="52" customFormat="1" ht="16.5" thickBot="1" x14ac:dyDescent="0.3">
      <c r="A24" s="1"/>
      <c r="B24" s="1"/>
      <c r="C24" s="1"/>
      <c r="D24" s="17" t="s">
        <v>9</v>
      </c>
      <c r="E24" s="50">
        <f>IFERROR(MATCH($J$6,INDEX($A$18:$A$114,E23+1):$A$114,0)+E23,"")</f>
        <v>61</v>
      </c>
      <c r="F24" s="55" t="s">
        <v>104</v>
      </c>
      <c r="G24" s="56">
        <v>4</v>
      </c>
      <c r="H24" s="18"/>
      <c r="I24" s="28"/>
      <c r="J24" s="91" t="s">
        <v>153</v>
      </c>
      <c r="K24" s="92"/>
      <c r="L24" s="53"/>
      <c r="P24" s="95"/>
      <c r="AR24" s="96"/>
    </row>
    <row r="25" spans="1:57" s="52" customFormat="1" ht="16.5" thickBot="1" x14ac:dyDescent="0.3">
      <c r="A25" s="1" t="s">
        <v>84</v>
      </c>
      <c r="B25" s="1" t="s">
        <v>36</v>
      </c>
      <c r="C25" s="1">
        <v>2</v>
      </c>
      <c r="D25" s="17" t="s">
        <v>9</v>
      </c>
      <c r="E25" s="50">
        <f>IFERROR(MATCH($J$6,INDEX($A$18:$A$114,E24+1):$A$114,0)+E24,"")</f>
        <v>62</v>
      </c>
      <c r="F25" s="55" t="s">
        <v>105</v>
      </c>
      <c r="G25" s="56">
        <v>2</v>
      </c>
      <c r="H25" s="18"/>
      <c r="I25" s="28"/>
      <c r="J25" s="91" t="s">
        <v>153</v>
      </c>
      <c r="K25" s="92"/>
      <c r="L25" s="53" t="s">
        <v>9</v>
      </c>
      <c r="P25" s="95" t="e">
        <f>+IF(#REF!="SI",O25*$P$19,O25*$P$20)</f>
        <v>#REF!</v>
      </c>
      <c r="Q25" s="95" t="e">
        <f t="shared" ref="Q25:Q33" si="0">ROUND(P25,0.5)</f>
        <v>#REF!</v>
      </c>
      <c r="R25" s="52" t="s">
        <v>8</v>
      </c>
      <c r="T25" s="52" t="s">
        <v>14</v>
      </c>
      <c r="U25" s="97">
        <v>1</v>
      </c>
      <c r="V25" s="54" t="s">
        <v>132</v>
      </c>
      <c r="W25" s="52" t="s">
        <v>2</v>
      </c>
    </row>
    <row r="26" spans="1:57" s="52" customFormat="1" ht="16.5" thickBot="1" x14ac:dyDescent="0.3">
      <c r="A26" s="1" t="s">
        <v>84</v>
      </c>
      <c r="B26" s="1" t="s">
        <v>39</v>
      </c>
      <c r="C26" s="1">
        <v>1</v>
      </c>
      <c r="D26" s="17" t="s">
        <v>9</v>
      </c>
      <c r="E26" s="50">
        <f>IFERROR(MATCH($J$6,INDEX($A$18:$A$114,E25+1):$A$114,0)+E25,"")</f>
        <v>63</v>
      </c>
      <c r="F26" s="55" t="s">
        <v>106</v>
      </c>
      <c r="G26" s="56">
        <v>4</v>
      </c>
      <c r="H26" s="18"/>
      <c r="I26" s="28"/>
      <c r="J26" s="91" t="s">
        <v>153</v>
      </c>
      <c r="K26" s="92"/>
      <c r="L26" s="53" t="s">
        <v>8</v>
      </c>
      <c r="P26" s="95" t="e">
        <f>+IF(#REF!="SI",O26*$P$19,O26*$P$20)</f>
        <v>#REF!</v>
      </c>
      <c r="Q26" s="95" t="e">
        <f t="shared" si="0"/>
        <v>#REF!</v>
      </c>
      <c r="R26" s="52" t="s">
        <v>9</v>
      </c>
      <c r="T26" s="52" t="s">
        <v>15</v>
      </c>
      <c r="U26" s="98">
        <f>U25+1</f>
        <v>2</v>
      </c>
      <c r="V26" s="54"/>
      <c r="W26" s="52" t="s">
        <v>28</v>
      </c>
    </row>
    <row r="27" spans="1:57" s="52" customFormat="1" ht="16.5" thickBot="1" x14ac:dyDescent="0.3">
      <c r="A27" s="1"/>
      <c r="B27" s="1"/>
      <c r="C27" s="1"/>
      <c r="D27" s="17" t="s">
        <v>9</v>
      </c>
      <c r="E27" s="50">
        <f>IFERROR(MATCH($J$6,INDEX($A$18:$A$114,E26+1):$A$114,0)+E26,"")</f>
        <v>64</v>
      </c>
      <c r="F27" s="55" t="s">
        <v>106</v>
      </c>
      <c r="G27" s="56">
        <v>4</v>
      </c>
      <c r="H27" s="18"/>
      <c r="I27" s="28"/>
      <c r="J27" s="91" t="s">
        <v>153</v>
      </c>
      <c r="K27" s="92"/>
      <c r="L27" s="53"/>
      <c r="P27" s="95"/>
      <c r="Q27" s="95"/>
      <c r="U27" s="98"/>
      <c r="V27" s="54"/>
    </row>
    <row r="28" spans="1:57" s="52" customFormat="1" ht="16.5" thickBot="1" x14ac:dyDescent="0.3">
      <c r="A28" s="1"/>
      <c r="B28" s="1"/>
      <c r="C28" s="1"/>
      <c r="D28" s="17" t="s">
        <v>9</v>
      </c>
      <c r="E28" s="50">
        <f>IFERROR(MATCH($J$6,INDEX($A$18:$A$114,E27+1):$A$114,0)+E27,"")</f>
        <v>65</v>
      </c>
      <c r="F28" s="55" t="s">
        <v>106</v>
      </c>
      <c r="G28" s="56">
        <v>4</v>
      </c>
      <c r="H28" s="18"/>
      <c r="I28" s="28"/>
      <c r="J28" s="91" t="s">
        <v>153</v>
      </c>
      <c r="K28" s="92"/>
      <c r="L28" s="53"/>
      <c r="P28" s="95"/>
      <c r="Q28" s="95"/>
      <c r="U28" s="98"/>
      <c r="V28" s="54"/>
    </row>
    <row r="29" spans="1:57" s="52" customFormat="1" ht="16.5" thickBot="1" x14ac:dyDescent="0.3">
      <c r="A29" s="1" t="s">
        <v>84</v>
      </c>
      <c r="B29" s="1" t="s">
        <v>41</v>
      </c>
      <c r="C29" s="1">
        <v>3</v>
      </c>
      <c r="D29" s="17" t="s">
        <v>9</v>
      </c>
      <c r="E29" s="50">
        <f>IFERROR(MATCH($J$6,INDEX($A$18:$A$114,E28+1):$A$114,0)+E28,"")</f>
        <v>66</v>
      </c>
      <c r="F29" s="55" t="s">
        <v>107</v>
      </c>
      <c r="G29" s="56">
        <v>3</v>
      </c>
      <c r="H29" s="18"/>
      <c r="I29" s="28"/>
      <c r="J29" s="91" t="s">
        <v>153</v>
      </c>
      <c r="K29" s="92"/>
      <c r="L29" s="51"/>
      <c r="P29" s="95" t="e">
        <f>+IF(#REF!="SI",O29*$P$19,O29*$P$20)</f>
        <v>#REF!</v>
      </c>
      <c r="Q29" s="95" t="e">
        <f t="shared" si="0"/>
        <v>#REF!</v>
      </c>
      <c r="T29" s="52" t="s">
        <v>16</v>
      </c>
      <c r="U29" s="98">
        <f>U26+1</f>
        <v>3</v>
      </c>
      <c r="V29" s="54"/>
    </row>
    <row r="30" spans="1:57" s="52" customFormat="1" ht="16.5" thickBot="1" x14ac:dyDescent="0.3">
      <c r="A30" s="1" t="s">
        <v>84</v>
      </c>
      <c r="B30" s="1" t="s">
        <v>42</v>
      </c>
      <c r="C30" s="1">
        <v>3</v>
      </c>
      <c r="D30" s="17" t="s">
        <v>9</v>
      </c>
      <c r="E30" s="50">
        <f>IFERROR(MATCH($J$6,INDEX($A$18:$A$114,E29+1):$A$114,0)+E29,"")</f>
        <v>67</v>
      </c>
      <c r="F30" s="55" t="s">
        <v>108</v>
      </c>
      <c r="G30" s="56">
        <v>2</v>
      </c>
      <c r="H30" s="18"/>
      <c r="I30" s="28"/>
      <c r="J30" s="91" t="s">
        <v>153</v>
      </c>
      <c r="K30" s="92"/>
      <c r="L30" s="51"/>
      <c r="P30" s="95" t="e">
        <f>+IF(#REF!="SI",O30*$P$19,O30*$P$20)</f>
        <v>#REF!</v>
      </c>
      <c r="Q30" s="95" t="e">
        <f t="shared" si="0"/>
        <v>#REF!</v>
      </c>
      <c r="T30" s="52" t="s">
        <v>17</v>
      </c>
      <c r="U30" s="98">
        <f t="shared" ref="U30:U92" si="1">U29+1</f>
        <v>4</v>
      </c>
      <c r="V30" s="54"/>
    </row>
    <row r="31" spans="1:57" s="52" customFormat="1" ht="16.5" thickBot="1" x14ac:dyDescent="0.3">
      <c r="A31" s="1" t="s">
        <v>84</v>
      </c>
      <c r="B31" s="1" t="s">
        <v>55</v>
      </c>
      <c r="C31" s="1">
        <v>3</v>
      </c>
      <c r="D31" s="17" t="s">
        <v>9</v>
      </c>
      <c r="E31" s="50">
        <f>IFERROR(MATCH($J$6,INDEX($A$18:$A$114,E30+1):$A$114,0)+E30,"")</f>
        <v>68</v>
      </c>
      <c r="F31" s="55" t="s">
        <v>109</v>
      </c>
      <c r="G31" s="56">
        <v>3</v>
      </c>
      <c r="H31" s="18"/>
      <c r="I31" s="28"/>
      <c r="J31" s="91" t="s">
        <v>153</v>
      </c>
      <c r="K31" s="92"/>
      <c r="L31" s="51"/>
      <c r="P31" s="95" t="e">
        <f>+IF(#REF!="SI",O31*$P$19,O31*$P$20)</f>
        <v>#REF!</v>
      </c>
      <c r="Q31" s="95" t="e">
        <f t="shared" si="0"/>
        <v>#REF!</v>
      </c>
      <c r="T31" s="52" t="s">
        <v>18</v>
      </c>
      <c r="U31" s="98">
        <f t="shared" si="1"/>
        <v>5</v>
      </c>
    </row>
    <row r="32" spans="1:57" s="52" customFormat="1" ht="16.5" thickBot="1" x14ac:dyDescent="0.3">
      <c r="A32" s="1" t="s">
        <v>84</v>
      </c>
      <c r="B32" s="1" t="s">
        <v>70</v>
      </c>
      <c r="C32" s="1">
        <v>2</v>
      </c>
      <c r="D32" s="17" t="s">
        <v>9</v>
      </c>
      <c r="E32" s="50">
        <f>IFERROR(MATCH($J$6,INDEX($A$18:$A$114,E31+1):$A$114,0)+E31,"")</f>
        <v>69</v>
      </c>
      <c r="F32" s="55" t="s">
        <v>110</v>
      </c>
      <c r="G32" s="56">
        <v>3</v>
      </c>
      <c r="H32" s="18"/>
      <c r="I32" s="28"/>
      <c r="J32" s="91" t="s">
        <v>153</v>
      </c>
      <c r="K32" s="92"/>
      <c r="L32" s="51"/>
      <c r="P32" s="95" t="e">
        <f>+IF(#REF!="SI",O32*$P$19,O32*$P$20)</f>
        <v>#REF!</v>
      </c>
      <c r="Q32" s="95" t="e">
        <f t="shared" si="0"/>
        <v>#REF!</v>
      </c>
      <c r="T32" s="52" t="s">
        <v>19</v>
      </c>
      <c r="U32" s="98">
        <f t="shared" si="1"/>
        <v>6</v>
      </c>
    </row>
    <row r="33" spans="1:21" s="52" customFormat="1" ht="16.5" thickBot="1" x14ac:dyDescent="0.3">
      <c r="A33" s="1" t="s">
        <v>84</v>
      </c>
      <c r="B33" s="1" t="s">
        <v>78</v>
      </c>
      <c r="C33" s="1">
        <v>2</v>
      </c>
      <c r="D33" s="17" t="s">
        <v>9</v>
      </c>
      <c r="E33" s="50">
        <f>IFERROR(MATCH($J$6,INDEX($A$18:$A$114,E32+1):$A$114,0)+E32,"")</f>
        <v>70</v>
      </c>
      <c r="F33" s="55" t="s">
        <v>111</v>
      </c>
      <c r="G33" s="56">
        <v>2</v>
      </c>
      <c r="H33" s="18"/>
      <c r="I33" s="28"/>
      <c r="J33" s="91" t="s">
        <v>153</v>
      </c>
      <c r="K33" s="92"/>
      <c r="L33" s="51"/>
      <c r="P33" s="95" t="e">
        <f>+IF(#REF!="SI",O33*$P$19,O33*$P$20)</f>
        <v>#REF!</v>
      </c>
      <c r="Q33" s="95" t="e">
        <f t="shared" si="0"/>
        <v>#REF!</v>
      </c>
      <c r="T33" s="52" t="s">
        <v>20</v>
      </c>
      <c r="U33" s="98">
        <f t="shared" si="1"/>
        <v>7</v>
      </c>
    </row>
    <row r="34" spans="1:21" s="52" customFormat="1" ht="16.5" thickBot="1" x14ac:dyDescent="0.3">
      <c r="A34" s="1"/>
      <c r="B34" s="1"/>
      <c r="C34" s="1"/>
      <c r="D34" s="17" t="s">
        <v>9</v>
      </c>
      <c r="E34" s="50">
        <f>IFERROR(MATCH($J$6,INDEX($A$18:$A$114,E33+1):$A$114,0)+E33,"")</f>
        <v>71</v>
      </c>
      <c r="F34" s="55" t="s">
        <v>111</v>
      </c>
      <c r="G34" s="56">
        <v>2</v>
      </c>
      <c r="H34" s="18"/>
      <c r="I34" s="28"/>
      <c r="J34" s="91" t="s">
        <v>153</v>
      </c>
      <c r="K34" s="92"/>
      <c r="L34" s="51"/>
      <c r="P34" s="95"/>
      <c r="Q34" s="95"/>
      <c r="U34" s="98"/>
    </row>
    <row r="35" spans="1:21" s="52" customFormat="1" ht="16.5" thickBot="1" x14ac:dyDescent="0.3">
      <c r="A35" s="1" t="s">
        <v>84</v>
      </c>
      <c r="B35" s="1" t="s">
        <v>43</v>
      </c>
      <c r="C35" s="1">
        <v>3</v>
      </c>
      <c r="D35" s="17" t="s">
        <v>9</v>
      </c>
      <c r="E35" s="50">
        <f>IFERROR(MATCH($J$6,INDEX($A$18:$A$114,E34+1):$A$114,0)+E34,"")</f>
        <v>72</v>
      </c>
      <c r="F35" s="55" t="s">
        <v>112</v>
      </c>
      <c r="G35" s="56">
        <v>3</v>
      </c>
      <c r="H35" s="18"/>
      <c r="I35" s="28"/>
      <c r="J35" s="91" t="s">
        <v>153</v>
      </c>
      <c r="K35" s="92"/>
      <c r="L35" s="51"/>
      <c r="P35" s="95" t="e">
        <f>+IF(#REF!="SI",O35*$P$19,O35*$P$20)</f>
        <v>#REF!</v>
      </c>
      <c r="Q35" s="95" t="e">
        <f t="shared" ref="Q35:Q40" si="2">ROUND(P35,0.5)</f>
        <v>#REF!</v>
      </c>
      <c r="T35" s="52" t="s">
        <v>85</v>
      </c>
      <c r="U35" s="98">
        <f>U33+1</f>
        <v>8</v>
      </c>
    </row>
    <row r="36" spans="1:21" s="52" customFormat="1" ht="16.5" thickBot="1" x14ac:dyDescent="0.3">
      <c r="A36" s="1"/>
      <c r="B36" s="1"/>
      <c r="C36" s="1"/>
      <c r="D36" s="17" t="s">
        <v>9</v>
      </c>
      <c r="E36" s="50">
        <f>IFERROR(MATCH($J$6,INDEX($A$18:$A$114,E35+1):$A$114,0)+E35,"")</f>
        <v>73</v>
      </c>
      <c r="F36" s="55" t="s">
        <v>112</v>
      </c>
      <c r="G36" s="56">
        <v>3</v>
      </c>
      <c r="H36" s="18"/>
      <c r="I36" s="28"/>
      <c r="J36" s="91" t="s">
        <v>153</v>
      </c>
      <c r="K36" s="92"/>
      <c r="L36" s="51"/>
      <c r="P36" s="95"/>
      <c r="Q36" s="95"/>
      <c r="U36" s="98"/>
    </row>
    <row r="37" spans="1:21" s="52" customFormat="1" ht="16.5" thickBot="1" x14ac:dyDescent="0.3">
      <c r="A37" s="1" t="s">
        <v>84</v>
      </c>
      <c r="B37" s="1" t="s">
        <v>51</v>
      </c>
      <c r="C37" s="1">
        <v>3</v>
      </c>
      <c r="D37" s="17" t="s">
        <v>9</v>
      </c>
      <c r="E37" s="50">
        <f>IFERROR(MATCH($J$6,INDEX($A$18:$A$114,E36+1):$A$114,0)+E36,"")</f>
        <v>74</v>
      </c>
      <c r="F37" s="55" t="s">
        <v>113</v>
      </c>
      <c r="G37" s="56">
        <v>4</v>
      </c>
      <c r="H37" s="18"/>
      <c r="I37" s="28"/>
      <c r="J37" s="91" t="s">
        <v>153</v>
      </c>
      <c r="K37" s="92"/>
      <c r="L37" s="51"/>
      <c r="P37" s="95" t="e">
        <f>+IF(#REF!="SI",O37*$P$19,O37*$P$20)</f>
        <v>#REF!</v>
      </c>
      <c r="Q37" s="95" t="e">
        <f t="shared" si="2"/>
        <v>#REF!</v>
      </c>
      <c r="T37" s="52" t="s">
        <v>86</v>
      </c>
      <c r="U37" s="98">
        <f>U35+1</f>
        <v>9</v>
      </c>
    </row>
    <row r="38" spans="1:21" s="52" customFormat="1" ht="16.5" thickBot="1" x14ac:dyDescent="0.3">
      <c r="A38" s="1" t="s">
        <v>84</v>
      </c>
      <c r="B38" s="1" t="s">
        <v>46</v>
      </c>
      <c r="C38" s="1">
        <v>2</v>
      </c>
      <c r="D38" s="17" t="s">
        <v>9</v>
      </c>
      <c r="E38" s="50">
        <f>IFERROR(MATCH($J$6,INDEX($A$18:$A$114,E37+1):$A$114,0)+E37,"")</f>
        <v>75</v>
      </c>
      <c r="F38" s="55" t="s">
        <v>114</v>
      </c>
      <c r="G38" s="56">
        <v>3</v>
      </c>
      <c r="H38" s="18"/>
      <c r="I38" s="28"/>
      <c r="J38" s="91" t="s">
        <v>153</v>
      </c>
      <c r="K38" s="92"/>
      <c r="L38" s="51"/>
      <c r="P38" s="95" t="e">
        <f>+IF(#REF!="SI",O38*$P$19,O38*$P$20)</f>
        <v>#REF!</v>
      </c>
      <c r="Q38" s="95" t="e">
        <f t="shared" si="2"/>
        <v>#REF!</v>
      </c>
      <c r="T38" s="52" t="s">
        <v>87</v>
      </c>
      <c r="U38" s="98">
        <f t="shared" si="1"/>
        <v>10</v>
      </c>
    </row>
    <row r="39" spans="1:21" s="52" customFormat="1" ht="16.5" thickBot="1" x14ac:dyDescent="0.3">
      <c r="A39" s="1" t="s">
        <v>84</v>
      </c>
      <c r="B39" s="1" t="s">
        <v>66</v>
      </c>
      <c r="C39" s="1">
        <v>3</v>
      </c>
      <c r="D39" s="17" t="s">
        <v>9</v>
      </c>
      <c r="E39" s="50">
        <f>IFERROR(MATCH($J$6,INDEX($A$18:$A$114,E38+1):$A$114,0)+E38,"")</f>
        <v>76</v>
      </c>
      <c r="F39" s="55" t="s">
        <v>115</v>
      </c>
      <c r="G39" s="56">
        <v>3</v>
      </c>
      <c r="H39" s="18"/>
      <c r="I39" s="28"/>
      <c r="J39" s="91" t="s">
        <v>153</v>
      </c>
      <c r="K39" s="92"/>
      <c r="L39" s="51"/>
      <c r="M39" s="51"/>
      <c r="P39" s="95" t="e">
        <f>+IF(#REF!="SI",O39*$P$19,O39*$P$20)</f>
        <v>#REF!</v>
      </c>
      <c r="Q39" s="95" t="e">
        <f t="shared" si="2"/>
        <v>#REF!</v>
      </c>
      <c r="T39" s="52" t="s">
        <v>88</v>
      </c>
      <c r="U39" s="98">
        <f t="shared" si="1"/>
        <v>11</v>
      </c>
    </row>
    <row r="40" spans="1:21" s="52" customFormat="1" ht="16.5" thickBot="1" x14ac:dyDescent="0.3">
      <c r="A40" s="1" t="s">
        <v>84</v>
      </c>
      <c r="B40" s="1" t="s">
        <v>56</v>
      </c>
      <c r="C40" s="1">
        <v>3</v>
      </c>
      <c r="D40" s="17" t="s">
        <v>9</v>
      </c>
      <c r="E40" s="50">
        <f>IFERROR(MATCH($J$6,INDEX($A$18:$A$114,E39+1):$A$114,0)+E39,"")</f>
        <v>77</v>
      </c>
      <c r="F40" s="55" t="s">
        <v>116</v>
      </c>
      <c r="G40" s="56">
        <v>3</v>
      </c>
      <c r="H40" s="18"/>
      <c r="I40" s="28"/>
      <c r="J40" s="91" t="s">
        <v>153</v>
      </c>
      <c r="K40" s="92"/>
      <c r="L40" s="51"/>
      <c r="M40" s="51"/>
      <c r="P40" s="95" t="e">
        <f>+IF(#REF!="SI",O40*$P$19,O40*$P$20)</f>
        <v>#REF!</v>
      </c>
      <c r="Q40" s="95" t="e">
        <f t="shared" si="2"/>
        <v>#REF!</v>
      </c>
      <c r="T40" s="52" t="s">
        <v>89</v>
      </c>
      <c r="U40" s="98">
        <f t="shared" si="1"/>
        <v>12</v>
      </c>
    </row>
    <row r="41" spans="1:21" s="52" customFormat="1" ht="16.5" thickBot="1" x14ac:dyDescent="0.3">
      <c r="A41" s="1" t="s">
        <v>84</v>
      </c>
      <c r="B41" s="1" t="s">
        <v>47</v>
      </c>
      <c r="C41" s="1">
        <v>3</v>
      </c>
      <c r="D41" s="17" t="s">
        <v>9</v>
      </c>
      <c r="E41" s="50">
        <f>IFERROR(MATCH($J$6,INDEX($A$18:$A$114,E40+1):$A$114,0)+E40,"")</f>
        <v>78</v>
      </c>
      <c r="F41" s="55" t="s">
        <v>117</v>
      </c>
      <c r="G41" s="56">
        <v>3</v>
      </c>
      <c r="H41" s="18"/>
      <c r="I41" s="28"/>
      <c r="J41" s="91" t="s">
        <v>153</v>
      </c>
      <c r="K41" s="92"/>
      <c r="L41" s="51"/>
      <c r="M41" s="51" t="s">
        <v>99</v>
      </c>
      <c r="N41" s="52">
        <v>9</v>
      </c>
      <c r="O41" s="52">
        <v>134</v>
      </c>
      <c r="P41" s="95" t="e">
        <f>+IF(#REF!="SI",O41*$P$19,O41*$P$20)</f>
        <v>#REF!</v>
      </c>
      <c r="Q41" s="95" t="e">
        <f t="shared" ref="Q41" si="3">ROUND(P41,0.5)</f>
        <v>#REF!</v>
      </c>
      <c r="T41" s="52" t="s">
        <v>90</v>
      </c>
      <c r="U41" s="98">
        <f t="shared" si="1"/>
        <v>13</v>
      </c>
    </row>
    <row r="42" spans="1:21" s="52" customFormat="1" ht="16.5" thickBot="1" x14ac:dyDescent="0.3">
      <c r="A42" s="1" t="s">
        <v>84</v>
      </c>
      <c r="B42" s="1" t="s">
        <v>52</v>
      </c>
      <c r="C42" s="1">
        <v>2</v>
      </c>
      <c r="D42" s="17" t="s">
        <v>9</v>
      </c>
      <c r="E42" s="50">
        <f>IFERROR(MATCH($J$6,INDEX($A$18:$A$114,E41+1):$A$114,0)+E41,"")</f>
        <v>79</v>
      </c>
      <c r="F42" s="55" t="s">
        <v>118</v>
      </c>
      <c r="G42" s="56">
        <v>3</v>
      </c>
      <c r="H42" s="18"/>
      <c r="I42" s="28"/>
      <c r="J42" s="91" t="s">
        <v>153</v>
      </c>
      <c r="K42" s="92"/>
      <c r="L42" s="51"/>
      <c r="T42" s="52" t="s">
        <v>91</v>
      </c>
      <c r="U42" s="98">
        <f t="shared" si="1"/>
        <v>14</v>
      </c>
    </row>
    <row r="43" spans="1:21" s="52" customFormat="1" ht="16.5" thickBot="1" x14ac:dyDescent="0.3">
      <c r="A43" s="1" t="s">
        <v>84</v>
      </c>
      <c r="B43" s="1" t="s">
        <v>48</v>
      </c>
      <c r="C43" s="1">
        <v>3</v>
      </c>
      <c r="D43" s="17" t="s">
        <v>9</v>
      </c>
      <c r="E43" s="50">
        <f>IFERROR(MATCH($J$6,INDEX($A$18:$A$114,E42+1):$A$114,0)+E42,"")</f>
        <v>80</v>
      </c>
      <c r="F43" s="55" t="s">
        <v>119</v>
      </c>
      <c r="G43" s="56">
        <v>4</v>
      </c>
      <c r="H43" s="18"/>
      <c r="I43" s="28"/>
      <c r="J43" s="91" t="s">
        <v>153</v>
      </c>
      <c r="K43" s="92"/>
      <c r="L43" s="51"/>
      <c r="T43" s="52" t="s">
        <v>92</v>
      </c>
      <c r="U43" s="98">
        <f t="shared" si="1"/>
        <v>15</v>
      </c>
    </row>
    <row r="44" spans="1:21" s="52" customFormat="1" ht="16.5" thickBot="1" x14ac:dyDescent="0.3">
      <c r="A44" s="1" t="s">
        <v>84</v>
      </c>
      <c r="B44" s="1" t="s">
        <v>57</v>
      </c>
      <c r="C44" s="1">
        <v>3</v>
      </c>
      <c r="D44" s="17" t="s">
        <v>9</v>
      </c>
      <c r="E44" s="50">
        <f>IFERROR(MATCH($J$6,INDEX($A$18:$A$114,E43+1):$A$114,0)+E43,"")</f>
        <v>81</v>
      </c>
      <c r="F44" s="55" t="s">
        <v>37</v>
      </c>
      <c r="G44" s="56">
        <v>2</v>
      </c>
      <c r="H44" s="18"/>
      <c r="I44" s="28"/>
      <c r="J44" s="91" t="s">
        <v>153</v>
      </c>
      <c r="K44" s="92"/>
      <c r="L44" s="51"/>
      <c r="U44" s="98">
        <f t="shared" si="1"/>
        <v>16</v>
      </c>
    </row>
    <row r="45" spans="1:21" s="52" customFormat="1" ht="16.5" thickBot="1" x14ac:dyDescent="0.3">
      <c r="A45" s="1" t="s">
        <v>84</v>
      </c>
      <c r="B45" s="1" t="s">
        <v>61</v>
      </c>
      <c r="C45" s="1">
        <v>3</v>
      </c>
      <c r="D45" s="17" t="s">
        <v>9</v>
      </c>
      <c r="E45" s="50">
        <f>IFERROR(MATCH($J$6,INDEX($A$18:$A$114,E44+1):$A$114,0)+E44,"")</f>
        <v>82</v>
      </c>
      <c r="F45" s="55" t="s">
        <v>82</v>
      </c>
      <c r="G45" s="56">
        <v>3</v>
      </c>
      <c r="H45" s="18"/>
      <c r="I45" s="28"/>
      <c r="J45" s="91" t="s">
        <v>153</v>
      </c>
      <c r="K45" s="92"/>
      <c r="L45" s="51"/>
      <c r="U45" s="98">
        <f t="shared" si="1"/>
        <v>17</v>
      </c>
    </row>
    <row r="46" spans="1:21" s="52" customFormat="1" ht="16.5" thickBot="1" x14ac:dyDescent="0.3">
      <c r="A46" s="1" t="s">
        <v>84</v>
      </c>
      <c r="B46" s="1" t="s">
        <v>62</v>
      </c>
      <c r="C46" s="1">
        <v>3</v>
      </c>
      <c r="D46" s="17" t="s">
        <v>9</v>
      </c>
      <c r="E46" s="50">
        <f>IFERROR(MATCH($J$6,INDEX($A$18:$A$114,E45+1):$A$114,0)+E45,"")</f>
        <v>83</v>
      </c>
      <c r="F46" s="55" t="s">
        <v>120</v>
      </c>
      <c r="G46" s="56">
        <v>3</v>
      </c>
      <c r="H46" s="18"/>
      <c r="I46" s="28"/>
      <c r="J46" s="91" t="s">
        <v>153</v>
      </c>
      <c r="K46" s="92"/>
      <c r="L46" s="51"/>
      <c r="U46" s="98">
        <f t="shared" si="1"/>
        <v>18</v>
      </c>
    </row>
    <row r="47" spans="1:21" ht="16.5" thickBot="1" x14ac:dyDescent="0.3">
      <c r="A47" s="1" t="s">
        <v>84</v>
      </c>
      <c r="B47" s="1" t="s">
        <v>53</v>
      </c>
      <c r="C47" s="1">
        <v>3</v>
      </c>
      <c r="D47" s="17" t="s">
        <v>9</v>
      </c>
      <c r="E47" s="50">
        <f>IFERROR(MATCH($J$6,INDEX($A$18:$A$114,E46+1):$A$114,0)+E46,"")</f>
        <v>84</v>
      </c>
      <c r="F47" s="55" t="s">
        <v>121</v>
      </c>
      <c r="G47" s="56">
        <v>3</v>
      </c>
      <c r="H47" s="18"/>
      <c r="I47" s="28"/>
      <c r="J47" s="91" t="s">
        <v>153</v>
      </c>
      <c r="K47" s="92"/>
      <c r="U47" s="98">
        <f t="shared" si="1"/>
        <v>19</v>
      </c>
    </row>
    <row r="48" spans="1:21" ht="16.5" thickBot="1" x14ac:dyDescent="0.3">
      <c r="A48" s="1" t="s">
        <v>84</v>
      </c>
      <c r="B48" s="1" t="s">
        <v>71</v>
      </c>
      <c r="C48" s="1">
        <v>2</v>
      </c>
      <c r="D48" s="17" t="s">
        <v>9</v>
      </c>
      <c r="E48" s="50">
        <f>IFERROR(MATCH($J$6,INDEX($A$18:$A$114,E47+1):$A$114,0)+E47,"")</f>
        <v>85</v>
      </c>
      <c r="F48" s="55" t="s">
        <v>122</v>
      </c>
      <c r="G48" s="56">
        <v>3</v>
      </c>
      <c r="H48" s="18"/>
      <c r="I48" s="28"/>
      <c r="J48" s="91" t="s">
        <v>153</v>
      </c>
      <c r="K48" s="92"/>
      <c r="U48" s="98">
        <f t="shared" si="1"/>
        <v>20</v>
      </c>
    </row>
    <row r="49" spans="1:21" ht="16.5" thickBot="1" x14ac:dyDescent="0.3">
      <c r="A49" s="1" t="s">
        <v>84</v>
      </c>
      <c r="B49" s="1" t="s">
        <v>63</v>
      </c>
      <c r="C49" s="1">
        <v>3</v>
      </c>
      <c r="D49" s="17" t="s">
        <v>9</v>
      </c>
      <c r="E49" s="50">
        <f>IFERROR(MATCH($J$6,INDEX($A$18:$A$114,E48+1):$A$114,0)+E48,"")</f>
        <v>86</v>
      </c>
      <c r="F49" s="55" t="s">
        <v>83</v>
      </c>
      <c r="G49" s="56">
        <v>3</v>
      </c>
      <c r="H49" s="18"/>
      <c r="I49" s="28"/>
      <c r="J49" s="91" t="s">
        <v>153</v>
      </c>
      <c r="K49" s="92"/>
      <c r="U49" s="98">
        <f t="shared" si="1"/>
        <v>21</v>
      </c>
    </row>
    <row r="50" spans="1:21" ht="16.5" thickBot="1" x14ac:dyDescent="0.3">
      <c r="A50" s="1" t="s">
        <v>84</v>
      </c>
      <c r="B50" s="1" t="s">
        <v>64</v>
      </c>
      <c r="C50" s="1">
        <v>3</v>
      </c>
      <c r="D50" s="17" t="s">
        <v>9</v>
      </c>
      <c r="E50" s="50">
        <f>IFERROR(MATCH($J$6,INDEX($A$18:$A$114,E49+1):$A$114,0)+E49,"")</f>
        <v>87</v>
      </c>
      <c r="F50" s="55" t="s">
        <v>123</v>
      </c>
      <c r="G50" s="56">
        <v>2</v>
      </c>
      <c r="H50" s="18"/>
      <c r="I50" s="28"/>
      <c r="J50" s="91" t="s">
        <v>153</v>
      </c>
      <c r="K50" s="92"/>
      <c r="U50" s="98">
        <f t="shared" si="1"/>
        <v>22</v>
      </c>
    </row>
    <row r="51" spans="1:21" ht="16.5" thickBot="1" x14ac:dyDescent="0.3">
      <c r="A51" s="1" t="s">
        <v>84</v>
      </c>
      <c r="B51" s="1" t="s">
        <v>67</v>
      </c>
      <c r="C51" s="1">
        <v>3</v>
      </c>
      <c r="D51" s="17" t="s">
        <v>9</v>
      </c>
      <c r="E51" s="50">
        <f>IFERROR(MATCH($J$6,INDEX($A$18:$A$114,E50+1):$A$114,0)+E50,"")</f>
        <v>88</v>
      </c>
      <c r="F51" s="55" t="s">
        <v>124</v>
      </c>
      <c r="G51" s="56">
        <v>2</v>
      </c>
      <c r="H51" s="18"/>
      <c r="I51" s="28"/>
      <c r="J51" s="91" t="s">
        <v>153</v>
      </c>
      <c r="K51" s="92"/>
      <c r="U51" s="98">
        <f t="shared" si="1"/>
        <v>23</v>
      </c>
    </row>
    <row r="52" spans="1:21" ht="16.5" thickBot="1" x14ac:dyDescent="0.3">
      <c r="A52" s="1" t="s">
        <v>84</v>
      </c>
      <c r="B52" s="1" t="s">
        <v>58</v>
      </c>
      <c r="C52" s="1">
        <v>3</v>
      </c>
      <c r="D52" s="17" t="s">
        <v>9</v>
      </c>
      <c r="E52" s="50">
        <f>IFERROR(MATCH($J$6,INDEX($A$18:$A$114,E51+1):$A$114,0)+E51,"")</f>
        <v>89</v>
      </c>
      <c r="F52" s="55" t="s">
        <v>125</v>
      </c>
      <c r="G52" s="56">
        <v>3</v>
      </c>
      <c r="H52" s="18"/>
      <c r="I52" s="28"/>
      <c r="J52" s="91" t="s">
        <v>153</v>
      </c>
      <c r="K52" s="92"/>
      <c r="U52" s="98">
        <f t="shared" si="1"/>
        <v>24</v>
      </c>
    </row>
    <row r="53" spans="1:21" ht="16.5" thickBot="1" x14ac:dyDescent="0.3">
      <c r="A53" s="1" t="s">
        <v>84</v>
      </c>
      <c r="B53" s="1" t="s">
        <v>59</v>
      </c>
      <c r="C53" s="1">
        <v>2</v>
      </c>
      <c r="D53" s="17" t="s">
        <v>9</v>
      </c>
      <c r="E53" s="50">
        <f>IFERROR(MATCH($J$6,INDEX($A$18:$A$114,E52+1):$A$114,0)+E52,"")</f>
        <v>90</v>
      </c>
      <c r="F53" s="55" t="s">
        <v>126</v>
      </c>
      <c r="G53" s="56">
        <v>5</v>
      </c>
      <c r="H53" s="18"/>
      <c r="I53" s="28"/>
      <c r="J53" s="91" t="s">
        <v>153</v>
      </c>
      <c r="K53" s="92"/>
      <c r="U53" s="98">
        <f t="shared" si="1"/>
        <v>25</v>
      </c>
    </row>
    <row r="54" spans="1:21" ht="16.5" thickBot="1" x14ac:dyDescent="0.3">
      <c r="A54" s="1" t="s">
        <v>84</v>
      </c>
      <c r="B54" s="1" t="s">
        <v>65</v>
      </c>
      <c r="C54" s="1">
        <v>2</v>
      </c>
      <c r="D54" s="17" t="s">
        <v>9</v>
      </c>
      <c r="E54" s="50">
        <f>IFERROR(MATCH($J$6,INDEX($A$18:$A$114,E53+1):$A$114,0)+E53,"")</f>
        <v>91</v>
      </c>
      <c r="F54" s="55" t="s">
        <v>38</v>
      </c>
      <c r="G54" s="56">
        <v>2</v>
      </c>
      <c r="H54" s="18"/>
      <c r="I54" s="28"/>
      <c r="J54" s="91" t="s">
        <v>153</v>
      </c>
      <c r="K54" s="92"/>
      <c r="U54" s="98">
        <f t="shared" si="1"/>
        <v>26</v>
      </c>
    </row>
    <row r="55" spans="1:21" ht="16.5" thickBot="1" x14ac:dyDescent="0.3">
      <c r="A55" s="1" t="s">
        <v>84</v>
      </c>
      <c r="B55" s="1" t="s">
        <v>68</v>
      </c>
      <c r="C55" s="1">
        <v>3</v>
      </c>
      <c r="D55" s="17" t="s">
        <v>9</v>
      </c>
      <c r="E55" s="50">
        <f>IFERROR(MATCH($J$6,INDEX($A$18:$A$114,E54+1):$A$114,0)+E54,"")</f>
        <v>92</v>
      </c>
      <c r="F55" s="55" t="s">
        <v>127</v>
      </c>
      <c r="G55" s="56">
        <v>7</v>
      </c>
      <c r="H55" s="18"/>
      <c r="I55" s="28"/>
      <c r="J55" s="91" t="s">
        <v>153</v>
      </c>
      <c r="K55" s="92"/>
      <c r="U55" s="98">
        <f t="shared" si="1"/>
        <v>27</v>
      </c>
    </row>
    <row r="56" spans="1:21" ht="16.5" thickBot="1" x14ac:dyDescent="0.3">
      <c r="A56" s="1" t="s">
        <v>84</v>
      </c>
      <c r="B56" s="1" t="s">
        <v>69</v>
      </c>
      <c r="C56" s="1">
        <v>3</v>
      </c>
      <c r="D56" s="17" t="s">
        <v>9</v>
      </c>
      <c r="E56" s="50">
        <f>IFERROR(MATCH($J$6,INDEX($A$18:$A$114,E55+1):$A$114,0)+E55,"")</f>
        <v>93</v>
      </c>
      <c r="F56" s="55" t="s">
        <v>128</v>
      </c>
      <c r="G56" s="56">
        <v>2</v>
      </c>
      <c r="H56" s="18"/>
      <c r="I56" s="28"/>
      <c r="J56" s="91" t="s">
        <v>153</v>
      </c>
      <c r="K56" s="92"/>
      <c r="U56" s="98">
        <f t="shared" si="1"/>
        <v>28</v>
      </c>
    </row>
    <row r="57" spans="1:21" ht="16.5" thickBot="1" x14ac:dyDescent="0.3">
      <c r="A57" s="1" t="s">
        <v>84</v>
      </c>
      <c r="B57" s="1" t="s">
        <v>72</v>
      </c>
      <c r="C57" s="1">
        <v>3</v>
      </c>
      <c r="D57" s="17" t="s">
        <v>9</v>
      </c>
      <c r="E57" s="50">
        <f>IFERROR(MATCH($J$6,INDEX($A$18:$A$114,E56+1):$A$114,0)+E56,"")</f>
        <v>94</v>
      </c>
      <c r="F57" s="55" t="s">
        <v>80</v>
      </c>
      <c r="G57" s="56">
        <v>3</v>
      </c>
      <c r="H57" s="18"/>
      <c r="I57" s="28"/>
      <c r="J57" s="91" t="s">
        <v>153</v>
      </c>
      <c r="K57" s="92"/>
      <c r="U57" s="98">
        <f t="shared" si="1"/>
        <v>29</v>
      </c>
    </row>
    <row r="58" spans="1:21" ht="16.5" thickBot="1" x14ac:dyDescent="0.3">
      <c r="A58" s="1" t="s">
        <v>84</v>
      </c>
      <c r="B58" s="1" t="s">
        <v>73</v>
      </c>
      <c r="C58" s="1">
        <v>1</v>
      </c>
      <c r="D58" s="17" t="s">
        <v>9</v>
      </c>
      <c r="E58" s="50">
        <f>IFERROR(MATCH($J$6,INDEX($A$18:$A$114,E57+1):$A$114,0)+E57,"")</f>
        <v>95</v>
      </c>
      <c r="F58" s="55" t="s">
        <v>39</v>
      </c>
      <c r="G58" s="56">
        <v>1</v>
      </c>
      <c r="H58" s="18"/>
      <c r="I58" s="28"/>
      <c r="J58" s="91" t="s">
        <v>153</v>
      </c>
      <c r="K58" s="92"/>
      <c r="U58" s="98">
        <f t="shared" si="1"/>
        <v>30</v>
      </c>
    </row>
    <row r="59" spans="1:21" ht="16.5" thickBot="1" x14ac:dyDescent="0.3">
      <c r="A59" s="1" t="s">
        <v>84</v>
      </c>
      <c r="B59" s="1" t="s">
        <v>79</v>
      </c>
      <c r="C59" s="1">
        <v>9</v>
      </c>
      <c r="D59" s="17" t="s">
        <v>9</v>
      </c>
      <c r="E59" s="50">
        <f>IFERROR(MATCH($J$6,INDEX($A$18:$A$114,E58+1):$A$114,0)+E58,"")</f>
        <v>96</v>
      </c>
      <c r="F59" s="55" t="s">
        <v>129</v>
      </c>
      <c r="G59" s="56">
        <v>7</v>
      </c>
      <c r="H59" s="18"/>
      <c r="I59" s="28"/>
      <c r="J59" s="91" t="s">
        <v>153</v>
      </c>
      <c r="K59" s="92"/>
      <c r="U59" s="98">
        <f>U58+1</f>
        <v>31</v>
      </c>
    </row>
    <row r="60" spans="1:21" ht="16.5" thickBot="1" x14ac:dyDescent="0.3">
      <c r="A60" s="1" t="s">
        <v>84</v>
      </c>
      <c r="B60" s="1" t="s">
        <v>81</v>
      </c>
      <c r="C60" s="1">
        <v>9</v>
      </c>
      <c r="D60" s="17" t="s">
        <v>9</v>
      </c>
      <c r="E60" s="50">
        <f>IFERROR(MATCH($J$6,INDEX($A$18:$A$114,E59+1):$A$114,0)+E59,"")</f>
        <v>97</v>
      </c>
      <c r="F60" s="55" t="s">
        <v>130</v>
      </c>
      <c r="G60" s="56">
        <v>2</v>
      </c>
      <c r="H60" s="18"/>
      <c r="I60" s="28"/>
      <c r="J60" s="91" t="s">
        <v>153</v>
      </c>
      <c r="K60" s="92"/>
      <c r="U60" s="98">
        <f t="shared" si="1"/>
        <v>32</v>
      </c>
    </row>
    <row r="61" spans="1:21" ht="16.5" thickBot="1" x14ac:dyDescent="0.3">
      <c r="A61" s="1" t="s">
        <v>84</v>
      </c>
      <c r="B61" s="1" t="s">
        <v>74</v>
      </c>
      <c r="C61" s="1">
        <v>1</v>
      </c>
      <c r="D61" s="17" t="s">
        <v>9</v>
      </c>
      <c r="E61" s="50" t="str">
        <f>IFERROR(MATCH($J$6,INDEX($A$18:$A$114,E60+1):$A$114,0)+E60,"")</f>
        <v/>
      </c>
      <c r="F61" s="104" t="s">
        <v>93</v>
      </c>
      <c r="G61" s="105">
        <v>3</v>
      </c>
      <c r="H61" s="18"/>
      <c r="I61" s="102"/>
      <c r="J61" s="123" t="s">
        <v>153</v>
      </c>
      <c r="K61" s="92"/>
      <c r="U61" s="98">
        <f t="shared" si="1"/>
        <v>33</v>
      </c>
    </row>
    <row r="62" spans="1:21" ht="16.5" thickBot="1" x14ac:dyDescent="0.3">
      <c r="A62" s="1" t="s">
        <v>84</v>
      </c>
      <c r="B62" s="1" t="s">
        <v>75</v>
      </c>
      <c r="C62" s="1">
        <v>1</v>
      </c>
      <c r="D62" s="26"/>
      <c r="E62" s="50" t="str">
        <f>IFERROR(MATCH($J$6,INDEX($A$18:$A$114,E61+1):$A$114,0)+E61,"")</f>
        <v/>
      </c>
      <c r="F62" s="32"/>
      <c r="G62" s="51"/>
      <c r="H62" s="18"/>
      <c r="I62" s="51"/>
      <c r="J62" s="51"/>
      <c r="K62" s="92"/>
      <c r="U62" s="98">
        <f t="shared" si="1"/>
        <v>34</v>
      </c>
    </row>
    <row r="63" spans="1:21" ht="16.5" thickBot="1" x14ac:dyDescent="0.3">
      <c r="A63" s="1" t="s">
        <v>84</v>
      </c>
      <c r="B63" s="1" t="s">
        <v>76</v>
      </c>
      <c r="C63" s="1">
        <v>1</v>
      </c>
      <c r="D63" s="189" t="s">
        <v>33</v>
      </c>
      <c r="E63" s="50" t="str">
        <f>IFERROR(MATCH($J$6,INDEX($A$18:$A$114,E62+1):$A$114,0)+E62,"")</f>
        <v/>
      </c>
      <c r="F63" s="182" t="s">
        <v>156</v>
      </c>
      <c r="G63" s="183"/>
      <c r="H63" s="62" t="s">
        <v>34</v>
      </c>
      <c r="I63" s="184" t="s">
        <v>5</v>
      </c>
      <c r="J63" s="59" t="s">
        <v>157</v>
      </c>
      <c r="K63" s="92"/>
      <c r="U63" s="98">
        <f t="shared" si="1"/>
        <v>35</v>
      </c>
    </row>
    <row r="64" spans="1:21" ht="16.5" thickBot="1" x14ac:dyDescent="0.3">
      <c r="A64" s="1" t="s">
        <v>84</v>
      </c>
      <c r="B64" s="1" t="s">
        <v>77</v>
      </c>
      <c r="C64" s="1">
        <v>1</v>
      </c>
      <c r="D64" s="190"/>
      <c r="E64" s="50" t="str">
        <f>IFERROR(MATCH($J$6,INDEX($A$18:$A$114,E63+1):$A$114,0)+E63,"")</f>
        <v/>
      </c>
      <c r="F64" s="30" t="s">
        <v>25</v>
      </c>
      <c r="G64" s="16" t="s">
        <v>6</v>
      </c>
      <c r="H64" s="63"/>
      <c r="I64" s="185"/>
      <c r="J64" s="60"/>
      <c r="K64" s="92"/>
      <c r="U64" s="98">
        <f t="shared" si="1"/>
        <v>36</v>
      </c>
    </row>
    <row r="65" spans="1:21" ht="16.5" thickBot="1" x14ac:dyDescent="0.3">
      <c r="A65" s="1" t="s">
        <v>84</v>
      </c>
      <c r="B65" s="1" t="s">
        <v>49</v>
      </c>
      <c r="C65" s="1">
        <v>3</v>
      </c>
      <c r="D65" s="17" t="s">
        <v>9</v>
      </c>
      <c r="E65" s="50" t="str">
        <f>IFERROR(MATCH($J$6,INDEX($A$18:$A$114,E64+1):$A$114,0)+E64,"")</f>
        <v/>
      </c>
      <c r="F65" s="125" t="s">
        <v>96</v>
      </c>
      <c r="G65" s="42">
        <v>2</v>
      </c>
      <c r="H65" s="20"/>
      <c r="I65" s="197"/>
      <c r="J65" s="134"/>
      <c r="U65" s="98">
        <f t="shared" si="1"/>
        <v>37</v>
      </c>
    </row>
    <row r="66" spans="1:21" ht="16.5" thickBot="1" x14ac:dyDescent="0.3">
      <c r="A66" s="1" t="s">
        <v>84</v>
      </c>
      <c r="B66" s="1" t="s">
        <v>54</v>
      </c>
      <c r="C66" s="1">
        <v>3</v>
      </c>
      <c r="D66" s="17" t="s">
        <v>9</v>
      </c>
      <c r="E66" s="50" t="str">
        <f>IFERROR(MATCH($J$6,INDEX($A$18:$A$114,E65+1):$A$114,0)+E65,"")</f>
        <v/>
      </c>
      <c r="F66" s="124" t="s">
        <v>97</v>
      </c>
      <c r="G66" s="43">
        <v>2</v>
      </c>
      <c r="H66" s="21"/>
      <c r="I66" s="28"/>
      <c r="J66" s="135"/>
      <c r="K66" s="92"/>
      <c r="U66" s="98">
        <f t="shared" si="1"/>
        <v>38</v>
      </c>
    </row>
    <row r="67" spans="1:21" ht="16.5" thickBot="1" x14ac:dyDescent="0.3">
      <c r="A67" s="1" t="s">
        <v>84</v>
      </c>
      <c r="B67" s="1" t="s">
        <v>60</v>
      </c>
      <c r="C67" s="1">
        <v>3</v>
      </c>
      <c r="D67" s="17" t="s">
        <v>9</v>
      </c>
      <c r="E67" s="50" t="str">
        <f>IFERROR(MATCH($J$6,INDEX($A$18:$A$114,E66+1):$A$114,0)+E66,"")</f>
        <v/>
      </c>
      <c r="F67" s="124" t="s">
        <v>154</v>
      </c>
      <c r="G67" s="43">
        <v>2</v>
      </c>
      <c r="H67" s="21"/>
      <c r="I67" s="28"/>
      <c r="J67" s="135"/>
      <c r="K67" s="92"/>
      <c r="U67" s="98">
        <f t="shared" si="1"/>
        <v>39</v>
      </c>
    </row>
    <row r="68" spans="1:21" ht="16.5" thickBot="1" x14ac:dyDescent="0.3">
      <c r="A68" s="1" t="s">
        <v>84</v>
      </c>
      <c r="B68" s="1" t="s">
        <v>80</v>
      </c>
      <c r="C68" s="1">
        <v>3</v>
      </c>
      <c r="D68" s="17" t="s">
        <v>9</v>
      </c>
      <c r="E68" s="50" t="str">
        <f>IFERROR(MATCH($J$6,INDEX($A$18:$A$114,E67+1):$A$114,0)+E67,"")</f>
        <v/>
      </c>
      <c r="F68" s="124" t="s">
        <v>155</v>
      </c>
      <c r="G68" s="43">
        <v>2</v>
      </c>
      <c r="H68" s="21"/>
      <c r="I68" s="28"/>
      <c r="J68" s="135"/>
      <c r="K68" s="92"/>
      <c r="U68" s="98">
        <f t="shared" si="1"/>
        <v>40</v>
      </c>
    </row>
    <row r="69" spans="1:21" ht="16.5" thickBot="1" x14ac:dyDescent="0.3">
      <c r="A69" s="1" t="s">
        <v>84</v>
      </c>
      <c r="B69" s="1" t="s">
        <v>93</v>
      </c>
      <c r="C69" s="1">
        <v>3</v>
      </c>
      <c r="D69" s="17" t="s">
        <v>9</v>
      </c>
      <c r="E69" s="50" t="str">
        <f>IFERROR(MATCH($J$6,INDEX($A$18:$A$114,E68+1):$A$114,0)+E68,"")</f>
        <v/>
      </c>
      <c r="F69" s="124" t="s">
        <v>95</v>
      </c>
      <c r="G69" s="43">
        <v>2</v>
      </c>
      <c r="H69" s="21"/>
      <c r="I69" s="28"/>
      <c r="J69" s="135"/>
      <c r="K69" s="92"/>
      <c r="U69" s="98">
        <f t="shared" si="1"/>
        <v>41</v>
      </c>
    </row>
    <row r="70" spans="1:21" ht="16.5" thickBot="1" x14ac:dyDescent="0.3">
      <c r="A70" s="1" t="s">
        <v>84</v>
      </c>
      <c r="B70" s="1" t="s">
        <v>44</v>
      </c>
      <c r="C70" s="1">
        <v>3</v>
      </c>
      <c r="D70" s="17" t="s">
        <v>9</v>
      </c>
      <c r="E70" s="50" t="str">
        <f>IFERROR(MATCH($J$6,INDEX($A$18:$A$114,E69+1):$A$114,0)+E69,"")</f>
        <v/>
      </c>
      <c r="F70" s="124" t="s">
        <v>98</v>
      </c>
      <c r="G70" s="43">
        <v>2</v>
      </c>
      <c r="H70" s="21"/>
      <c r="I70" s="28"/>
      <c r="J70" s="135"/>
      <c r="K70" s="92"/>
      <c r="U70" s="98">
        <f t="shared" si="1"/>
        <v>42</v>
      </c>
    </row>
    <row r="71" spans="1:21" ht="16.5" thickBot="1" x14ac:dyDescent="0.3">
      <c r="A71" s="1" t="s">
        <v>99</v>
      </c>
      <c r="B71" s="1" t="s">
        <v>100</v>
      </c>
      <c r="C71" s="1">
        <v>4</v>
      </c>
      <c r="D71" s="17" t="s">
        <v>9</v>
      </c>
      <c r="E71" s="50" t="str">
        <f>IFERROR(MATCH($J$6,INDEX($A$18:$A$114,E70+1):$A$114,0)+E70,"")</f>
        <v/>
      </c>
      <c r="F71" s="124"/>
      <c r="G71" s="43"/>
      <c r="H71" s="21"/>
      <c r="I71" s="28"/>
      <c r="J71" s="132"/>
      <c r="K71" s="92"/>
      <c r="U71" s="98">
        <f t="shared" si="1"/>
        <v>43</v>
      </c>
    </row>
    <row r="72" spans="1:21" ht="16.5" thickBot="1" x14ac:dyDescent="0.3">
      <c r="A72" s="1" t="s">
        <v>99</v>
      </c>
      <c r="B72" s="1" t="s">
        <v>155</v>
      </c>
      <c r="C72" s="1">
        <v>2</v>
      </c>
      <c r="D72" s="17" t="s">
        <v>9</v>
      </c>
      <c r="E72" s="50" t="str">
        <f>IFERROR(MATCH($J$6,INDEX($A$18:$A$114,E71+1):$A$114,0)+E71,"")</f>
        <v/>
      </c>
      <c r="F72" s="136"/>
      <c r="G72" s="126"/>
      <c r="H72" s="22"/>
      <c r="I72" s="102"/>
      <c r="J72" s="133"/>
      <c r="K72" s="92"/>
      <c r="U72" s="98">
        <f t="shared" si="1"/>
        <v>44</v>
      </c>
    </row>
    <row r="73" spans="1:21" ht="16.5" thickBot="1" x14ac:dyDescent="0.3">
      <c r="A73" s="1" t="s">
        <v>99</v>
      </c>
      <c r="B73" s="1" t="s">
        <v>35</v>
      </c>
      <c r="C73" s="1">
        <v>1</v>
      </c>
      <c r="D73" s="127"/>
      <c r="E73" s="50"/>
      <c r="F73" s="128"/>
      <c r="G73" s="129"/>
      <c r="H73" s="130"/>
      <c r="I73" s="131"/>
      <c r="J73" s="19"/>
      <c r="K73" s="92"/>
      <c r="U73" s="98">
        <f t="shared" si="1"/>
        <v>45</v>
      </c>
    </row>
    <row r="74" spans="1:21" ht="16.5" hidden="1" thickBot="1" x14ac:dyDescent="0.3">
      <c r="A74" s="1" t="s">
        <v>99</v>
      </c>
      <c r="B74" s="1" t="s">
        <v>101</v>
      </c>
      <c r="C74" s="1">
        <v>4</v>
      </c>
      <c r="D74" s="23"/>
      <c r="E74" s="14"/>
      <c r="F74" s="35" t="e">
        <f>IF(#REF!&gt;J10,"EXCEDE EL MÁXIMO DE CREDITOS PERMITIDOS PARA HOMOLOGAR"," ")</f>
        <v>#REF!</v>
      </c>
      <c r="G74" s="40"/>
      <c r="H74" s="14"/>
      <c r="I74" s="14"/>
      <c r="J74" s="19"/>
      <c r="K74" s="92"/>
      <c r="U74" s="98">
        <f t="shared" si="1"/>
        <v>46</v>
      </c>
    </row>
    <row r="75" spans="1:21" ht="16.5" thickBot="1" x14ac:dyDescent="0.3">
      <c r="A75" s="1" t="s">
        <v>99</v>
      </c>
      <c r="B75" s="1" t="s">
        <v>102</v>
      </c>
      <c r="C75" s="1">
        <v>2</v>
      </c>
      <c r="D75" s="186" t="s">
        <v>26</v>
      </c>
      <c r="E75" s="187"/>
      <c r="F75" s="187"/>
      <c r="G75" s="187"/>
      <c r="H75" s="187"/>
      <c r="I75" s="187"/>
      <c r="J75" s="188"/>
      <c r="K75" s="92"/>
      <c r="U75" s="98">
        <f t="shared" si="1"/>
        <v>47</v>
      </c>
    </row>
    <row r="76" spans="1:21" ht="16.5" thickBot="1" x14ac:dyDescent="0.3">
      <c r="A76" s="1" t="s">
        <v>99</v>
      </c>
      <c r="B76" s="1" t="s">
        <v>103</v>
      </c>
      <c r="C76" s="1">
        <v>4</v>
      </c>
      <c r="D76" s="23"/>
      <c r="E76" s="14"/>
      <c r="F76" s="57" t="s">
        <v>23</v>
      </c>
      <c r="G76" s="58"/>
      <c r="K76" s="92"/>
      <c r="U76" s="98">
        <f t="shared" si="1"/>
        <v>48</v>
      </c>
    </row>
    <row r="77" spans="1:21" ht="16.5" thickBot="1" x14ac:dyDescent="0.3">
      <c r="A77" s="1" t="s">
        <v>99</v>
      </c>
      <c r="B77" s="1" t="s">
        <v>36</v>
      </c>
      <c r="C77" s="1">
        <v>2</v>
      </c>
      <c r="D77" s="23"/>
      <c r="E77" s="15"/>
      <c r="F77" s="30" t="s">
        <v>12</v>
      </c>
      <c r="G77" s="16" t="s">
        <v>6</v>
      </c>
      <c r="H77" s="14"/>
      <c r="I77" s="14"/>
      <c r="J77" s="19"/>
      <c r="K77" s="92"/>
      <c r="U77" s="98">
        <f t="shared" si="1"/>
        <v>49</v>
      </c>
    </row>
    <row r="78" spans="1:21" ht="15.75" x14ac:dyDescent="0.25">
      <c r="A78" s="1" t="s">
        <v>99</v>
      </c>
      <c r="B78" s="1" t="s">
        <v>104</v>
      </c>
      <c r="C78" s="1">
        <v>4</v>
      </c>
      <c r="D78" s="23"/>
      <c r="E78" s="15">
        <f>MATCH($L$25,INDEX($D$17:$D$61,E77+1):$D$62,0)+E77</f>
        <v>1</v>
      </c>
      <c r="F78" s="36" t="str">
        <f t="shared" ref="F78:G97" si="4">IF(ISNA($E78)," ",INDEX(F$17:F$61,$E78))</f>
        <v>CB01044 RAZONAMIENTO CUANTITATIVO</v>
      </c>
      <c r="G78" s="41">
        <f t="shared" si="4"/>
        <v>4</v>
      </c>
      <c r="H78" s="14"/>
      <c r="I78" s="14"/>
      <c r="J78" s="19"/>
      <c r="K78" s="92"/>
      <c r="U78" s="98">
        <f t="shared" si="1"/>
        <v>50</v>
      </c>
    </row>
    <row r="79" spans="1:21" ht="15.75" x14ac:dyDescent="0.25">
      <c r="A79" s="1" t="s">
        <v>99</v>
      </c>
      <c r="B79" s="1" t="s">
        <v>105</v>
      </c>
      <c r="C79" s="1">
        <v>2</v>
      </c>
      <c r="D79" s="23"/>
      <c r="E79" s="15">
        <f>MATCH($L$25,INDEX($D$17:$D$61,E78+1):$D$62,0)+E78</f>
        <v>2</v>
      </c>
      <c r="F79" s="31" t="str">
        <f t="shared" si="4"/>
        <v>CH08001 PRESEMINARIO</v>
      </c>
      <c r="G79" s="38">
        <f t="shared" si="4"/>
        <v>1</v>
      </c>
      <c r="H79" s="15">
        <f t="shared" ref="H79:H121" si="5">IF(G78=" ",0,G78)</f>
        <v>4</v>
      </c>
      <c r="I79" s="14"/>
      <c r="J79" s="19"/>
      <c r="K79" s="92"/>
      <c r="U79" s="98">
        <f t="shared" si="1"/>
        <v>51</v>
      </c>
    </row>
    <row r="80" spans="1:21" ht="15.75" x14ac:dyDescent="0.25">
      <c r="A80" s="1" t="s">
        <v>99</v>
      </c>
      <c r="B80" s="1" t="s">
        <v>106</v>
      </c>
      <c r="C80" s="1">
        <v>4</v>
      </c>
      <c r="D80" s="23"/>
      <c r="E80" s="15">
        <f>MATCH($L$25,INDEX($D$17:$D$61,E79+1):$D$62,0)+E79</f>
        <v>3</v>
      </c>
      <c r="F80" s="31" t="str">
        <f t="shared" si="4"/>
        <v>PS01013 INTRODUCCIÓN A LA PSICOLOGÍA</v>
      </c>
      <c r="G80" s="38">
        <f t="shared" si="4"/>
        <v>4</v>
      </c>
      <c r="H80" s="15">
        <f t="shared" si="5"/>
        <v>1</v>
      </c>
      <c r="I80" s="14"/>
      <c r="J80" s="19"/>
      <c r="K80" s="92"/>
      <c r="U80" s="98">
        <f t="shared" si="1"/>
        <v>52</v>
      </c>
    </row>
    <row r="81" spans="1:21" ht="17.25" customHeight="1" x14ac:dyDescent="0.25">
      <c r="A81" s="1" t="s">
        <v>99</v>
      </c>
      <c r="B81" s="1" t="s">
        <v>107</v>
      </c>
      <c r="C81" s="1">
        <v>3</v>
      </c>
      <c r="D81" s="23"/>
      <c r="E81" s="15">
        <f>MATCH($L$25,INDEX($D$17:$D$61,E80+1):$D$62,0)+E80</f>
        <v>4</v>
      </c>
      <c r="F81" s="31" t="str">
        <f t="shared" si="4"/>
        <v>PS02008 NEUROANATOMÍA BÁSICA</v>
      </c>
      <c r="G81" s="38">
        <f t="shared" si="4"/>
        <v>2</v>
      </c>
      <c r="H81" s="15">
        <f t="shared" si="5"/>
        <v>4</v>
      </c>
      <c r="I81" s="14"/>
      <c r="J81" s="19"/>
      <c r="K81" s="92"/>
      <c r="U81" s="98" t="e">
        <f>#REF!+1</f>
        <v>#REF!</v>
      </c>
    </row>
    <row r="82" spans="1:21" ht="15.75" customHeight="1" x14ac:dyDescent="0.25">
      <c r="A82" s="1" t="s">
        <v>99</v>
      </c>
      <c r="B82" s="1" t="s">
        <v>109</v>
      </c>
      <c r="C82" s="1">
        <v>3</v>
      </c>
      <c r="D82" s="23"/>
      <c r="E82" s="15">
        <f>MATCH($L$25,INDEX($D$17:$D$61,E81+1):$D$62,0)+E81</f>
        <v>5</v>
      </c>
      <c r="F82" s="31" t="str">
        <f t="shared" si="4"/>
        <v>PS10047 COMPRENSIÓN DE TEXTOS EN PSICOLOGÍA</v>
      </c>
      <c r="G82" s="38">
        <f t="shared" si="4"/>
        <v>4</v>
      </c>
      <c r="H82" s="15">
        <f t="shared" si="5"/>
        <v>2</v>
      </c>
      <c r="I82" s="14"/>
      <c r="J82" s="19"/>
      <c r="K82" s="92"/>
      <c r="U82" s="98" t="e">
        <f>U81+1</f>
        <v>#REF!</v>
      </c>
    </row>
    <row r="83" spans="1:21" ht="15.75" x14ac:dyDescent="0.25">
      <c r="A83" s="1" t="s">
        <v>99</v>
      </c>
      <c r="B83" s="1" t="s">
        <v>110</v>
      </c>
      <c r="C83" s="1">
        <v>3</v>
      </c>
      <c r="D83" s="23"/>
      <c r="E83" s="15">
        <f>MATCH($L$25,INDEX($D$17:$D$61,E82+1):$D$62,0)+E82</f>
        <v>6</v>
      </c>
      <c r="F83" s="31" t="str">
        <f t="shared" si="4"/>
        <v>CH08002 ANTROPOLOGÍA FILOSÓFICA</v>
      </c>
      <c r="G83" s="38">
        <f t="shared" si="4"/>
        <v>2</v>
      </c>
      <c r="H83" s="15">
        <f t="shared" si="5"/>
        <v>4</v>
      </c>
      <c r="I83" s="14"/>
      <c r="J83" s="19"/>
      <c r="K83" s="92"/>
      <c r="U83" s="98" t="e">
        <f>#REF!+1</f>
        <v>#REF!</v>
      </c>
    </row>
    <row r="84" spans="1:21" ht="15.75" x14ac:dyDescent="0.25">
      <c r="A84" s="1" t="s">
        <v>99</v>
      </c>
      <c r="B84" s="1" t="s">
        <v>112</v>
      </c>
      <c r="C84" s="1">
        <v>3</v>
      </c>
      <c r="D84" s="23"/>
      <c r="E84" s="15">
        <f>MATCH($L$25,INDEX($D$17:$D$61,E83+1):$D$62,0)+E83</f>
        <v>7</v>
      </c>
      <c r="F84" s="31" t="str">
        <f t="shared" si="4"/>
        <v>PS01014 ENFOQUES Y SISTEMAS CONTEMPORÁNEOS DE LA PSICOLOGÍA</v>
      </c>
      <c r="G84" s="38">
        <f t="shared" si="4"/>
        <v>4</v>
      </c>
      <c r="H84" s="15">
        <f t="shared" si="5"/>
        <v>2</v>
      </c>
      <c r="I84" s="14"/>
      <c r="J84" s="19"/>
      <c r="K84" s="92"/>
      <c r="U84" s="98" t="e">
        <f t="shared" si="1"/>
        <v>#REF!</v>
      </c>
    </row>
    <row r="85" spans="1:21" ht="15.75" x14ac:dyDescent="0.25">
      <c r="A85" s="1" t="s">
        <v>99</v>
      </c>
      <c r="B85" s="1" t="s">
        <v>113</v>
      </c>
      <c r="C85" s="1">
        <v>4</v>
      </c>
      <c r="D85" s="23"/>
      <c r="E85" s="15">
        <f>MATCH($L$25,INDEX($D$17:$D$61,E84+1):$D$62,0)+E84</f>
        <v>8</v>
      </c>
      <c r="F85" s="31" t="str">
        <f t="shared" si="4"/>
        <v>PS01014 ENFOQUES Y SISTEMAS CONTEMPORÁNEOS DE LA PSICOLOGÍA</v>
      </c>
      <c r="G85" s="38">
        <f t="shared" si="4"/>
        <v>4</v>
      </c>
      <c r="H85" s="15">
        <f t="shared" si="5"/>
        <v>4</v>
      </c>
      <c r="I85" s="14"/>
      <c r="J85" s="19"/>
      <c r="K85" s="92"/>
      <c r="U85" s="98" t="e">
        <f t="shared" si="1"/>
        <v>#REF!</v>
      </c>
    </row>
    <row r="86" spans="1:21" ht="15.75" x14ac:dyDescent="0.25">
      <c r="A86" s="1" t="s">
        <v>99</v>
      </c>
      <c r="B86" s="1" t="s">
        <v>96</v>
      </c>
      <c r="C86" s="1">
        <v>2</v>
      </c>
      <c r="D86" s="23"/>
      <c r="E86" s="15">
        <f>MATCH($L$25,INDEX($D$17:$D$61,E85+1):$D$62,0)+E85</f>
        <v>9</v>
      </c>
      <c r="F86" s="31" t="str">
        <f t="shared" si="4"/>
        <v>PS02009 PSICOBIOLOGÍA</v>
      </c>
      <c r="G86" s="38">
        <f t="shared" si="4"/>
        <v>2</v>
      </c>
      <c r="H86" s="15">
        <f t="shared" si="5"/>
        <v>4</v>
      </c>
      <c r="I86" s="14"/>
      <c r="J86" s="19"/>
      <c r="K86" s="92"/>
      <c r="U86" s="98" t="e">
        <f t="shared" si="1"/>
        <v>#REF!</v>
      </c>
    </row>
    <row r="87" spans="1:21" ht="15.75" x14ac:dyDescent="0.25">
      <c r="A87" s="1" t="s">
        <v>99</v>
      </c>
      <c r="B87" s="1" t="s">
        <v>114</v>
      </c>
      <c r="C87" s="1">
        <v>3</v>
      </c>
      <c r="D87" s="23"/>
      <c r="E87" s="15">
        <f>MATCH($L$25,INDEX($D$17:$D$61,E86+1):$D$62,0)+E86</f>
        <v>10</v>
      </c>
      <c r="F87" s="31" t="str">
        <f t="shared" si="4"/>
        <v>PS03015 APRENDIZAJE</v>
      </c>
      <c r="G87" s="38">
        <f t="shared" si="4"/>
        <v>4</v>
      </c>
      <c r="H87" s="15">
        <f t="shared" si="5"/>
        <v>2</v>
      </c>
      <c r="I87" s="14"/>
      <c r="J87" s="19"/>
      <c r="K87" s="92"/>
      <c r="U87" s="98" t="e">
        <f t="shared" si="1"/>
        <v>#REF!</v>
      </c>
    </row>
    <row r="88" spans="1:21" ht="15.75" x14ac:dyDescent="0.25">
      <c r="A88" s="1" t="s">
        <v>99</v>
      </c>
      <c r="B88" s="1" t="s">
        <v>115</v>
      </c>
      <c r="C88" s="1">
        <v>3</v>
      </c>
      <c r="D88" s="23"/>
      <c r="E88" s="15">
        <f>MATCH($L$25,INDEX($D$17:$D$61,E87+1):$D$62,0)+E87</f>
        <v>11</v>
      </c>
      <c r="F88" s="31" t="str">
        <f t="shared" si="4"/>
        <v>PS03015 APRENDIZAJE</v>
      </c>
      <c r="G88" s="38">
        <f t="shared" si="4"/>
        <v>4</v>
      </c>
      <c r="H88" s="15">
        <f t="shared" si="5"/>
        <v>4</v>
      </c>
      <c r="I88" s="14"/>
      <c r="J88" s="19"/>
      <c r="K88" s="92"/>
      <c r="U88" s="98" t="e">
        <f t="shared" si="1"/>
        <v>#REF!</v>
      </c>
    </row>
    <row r="89" spans="1:21" ht="15.75" x14ac:dyDescent="0.25">
      <c r="A89" s="1" t="s">
        <v>99</v>
      </c>
      <c r="B89" s="1" t="s">
        <v>116</v>
      </c>
      <c r="C89" s="1">
        <v>3</v>
      </c>
      <c r="D89" s="23"/>
      <c r="E89" s="15">
        <f>MATCH($L$25,INDEX($D$17:$D$61,E88+1):$D$62,0)+E88</f>
        <v>12</v>
      </c>
      <c r="F89" s="31" t="str">
        <f t="shared" si="4"/>
        <v>PS03015 APRENDIZAJE</v>
      </c>
      <c r="G89" s="38">
        <f t="shared" si="4"/>
        <v>4</v>
      </c>
      <c r="H89" s="15">
        <f t="shared" si="5"/>
        <v>4</v>
      </c>
      <c r="I89" s="14"/>
      <c r="J89" s="19"/>
      <c r="U89" s="98" t="e">
        <f t="shared" si="1"/>
        <v>#REF!</v>
      </c>
    </row>
    <row r="90" spans="1:21" ht="15.75" customHeight="1" x14ac:dyDescent="0.25">
      <c r="A90" s="1" t="s">
        <v>99</v>
      </c>
      <c r="B90" s="1" t="s">
        <v>117</v>
      </c>
      <c r="C90" s="1">
        <v>3</v>
      </c>
      <c r="D90" s="23"/>
      <c r="E90" s="15">
        <f>MATCH($L$25,INDEX($D$17:$D$61,E89+1):$D$62,0)+E89</f>
        <v>13</v>
      </c>
      <c r="F90" s="31" t="str">
        <f t="shared" si="4"/>
        <v>PS03016 SENSACIÓN Y PERCEPCIÓN</v>
      </c>
      <c r="G90" s="38">
        <f t="shared" si="4"/>
        <v>3</v>
      </c>
      <c r="H90" s="15">
        <f t="shared" si="5"/>
        <v>4</v>
      </c>
      <c r="I90" s="14"/>
      <c r="J90" s="19"/>
      <c r="U90" s="98" t="e">
        <f t="shared" si="1"/>
        <v>#REF!</v>
      </c>
    </row>
    <row r="91" spans="1:21" ht="15.75" x14ac:dyDescent="0.25">
      <c r="A91" s="1" t="s">
        <v>99</v>
      </c>
      <c r="B91" s="1" t="s">
        <v>118</v>
      </c>
      <c r="C91" s="1">
        <v>3</v>
      </c>
      <c r="D91" s="23"/>
      <c r="E91" s="15">
        <f>MATCH($L$25,INDEX($D$17:$D$61,E90+1):$D$62,0)+E90</f>
        <v>14</v>
      </c>
      <c r="F91" s="31" t="str">
        <f t="shared" si="4"/>
        <v>PS10044 FUNDAMENTOS DE INVESTIGACIÓN</v>
      </c>
      <c r="G91" s="38">
        <f t="shared" si="4"/>
        <v>2</v>
      </c>
      <c r="H91" s="15">
        <f t="shared" si="5"/>
        <v>3</v>
      </c>
      <c r="I91" s="14"/>
      <c r="J91" s="19"/>
      <c r="U91" s="98" t="e">
        <f t="shared" si="1"/>
        <v>#REF!</v>
      </c>
    </row>
    <row r="92" spans="1:21" ht="15" customHeight="1" x14ac:dyDescent="0.25">
      <c r="A92" s="1" t="s">
        <v>99</v>
      </c>
      <c r="B92" s="1" t="s">
        <v>119</v>
      </c>
      <c r="C92" s="1">
        <v>4</v>
      </c>
      <c r="D92" s="23"/>
      <c r="E92" s="15">
        <f>MATCH($L$25,INDEX($D$17:$D$61,E91+1):$D$62,0)+E91</f>
        <v>15</v>
      </c>
      <c r="F92" s="31" t="str">
        <f t="shared" si="4"/>
        <v>PS03017 ATENCIÓN Y MEMORIA</v>
      </c>
      <c r="G92" s="38">
        <f t="shared" si="4"/>
        <v>3</v>
      </c>
      <c r="H92" s="15">
        <f t="shared" si="5"/>
        <v>2</v>
      </c>
      <c r="I92" s="14"/>
      <c r="J92" s="19"/>
      <c r="U92" s="98" t="e">
        <f t="shared" si="1"/>
        <v>#REF!</v>
      </c>
    </row>
    <row r="93" spans="1:21" ht="15.75" x14ac:dyDescent="0.25">
      <c r="A93" s="1" t="s">
        <v>99</v>
      </c>
      <c r="B93" s="1" t="s">
        <v>37</v>
      </c>
      <c r="C93" s="1">
        <v>2</v>
      </c>
      <c r="D93" s="23"/>
      <c r="E93" s="15">
        <f>MATCH($L$25,INDEX($D$17:$D$61,E92+1):$D$62,0)+E92</f>
        <v>16</v>
      </c>
      <c r="F93" s="31" t="str">
        <f t="shared" si="4"/>
        <v>PS03018 MOTIVACIÓN Y EMOCIÓN</v>
      </c>
      <c r="G93" s="38">
        <f t="shared" si="4"/>
        <v>3</v>
      </c>
      <c r="H93" s="15">
        <f t="shared" si="5"/>
        <v>3</v>
      </c>
      <c r="I93" s="14"/>
      <c r="J93" s="19"/>
      <c r="U93" s="98" t="e">
        <f t="shared" ref="U93:U150" si="6">U92+1</f>
        <v>#REF!</v>
      </c>
    </row>
    <row r="94" spans="1:21" ht="15.75" x14ac:dyDescent="0.25">
      <c r="A94" s="1" t="s">
        <v>99</v>
      </c>
      <c r="B94" s="1" t="s">
        <v>82</v>
      </c>
      <c r="C94" s="1">
        <v>3</v>
      </c>
      <c r="D94" s="23"/>
      <c r="E94" s="15">
        <f>MATCH($L$25,INDEX($D$17:$D$61,E93+1):$D$62,0)+E93</f>
        <v>17</v>
      </c>
      <c r="F94" s="31" t="str">
        <f t="shared" si="4"/>
        <v>PS07014 PSICOLOGÍA, SOCIEDAD Y CULTURA</v>
      </c>
      <c r="G94" s="38">
        <f t="shared" si="4"/>
        <v>2</v>
      </c>
      <c r="H94" s="15">
        <f t="shared" si="5"/>
        <v>3</v>
      </c>
      <c r="I94" s="14"/>
      <c r="J94" s="19"/>
      <c r="U94" s="98" t="e">
        <f t="shared" si="6"/>
        <v>#REF!</v>
      </c>
    </row>
    <row r="95" spans="1:21" ht="15.75" x14ac:dyDescent="0.25">
      <c r="A95" s="1" t="s">
        <v>99</v>
      </c>
      <c r="B95" s="1" t="s">
        <v>120</v>
      </c>
      <c r="C95" s="1">
        <v>3</v>
      </c>
      <c r="D95" s="23"/>
      <c r="E95" s="15">
        <f>MATCH($L$25,INDEX($D$17:$D$61,E94+1):$D$62,0)+E94</f>
        <v>18</v>
      </c>
      <c r="F95" s="31" t="str">
        <f t="shared" si="4"/>
        <v>PS07014 PSICOLOGÍA, SOCIEDAD Y CULTURA</v>
      </c>
      <c r="G95" s="38">
        <f t="shared" si="4"/>
        <v>2</v>
      </c>
      <c r="H95" s="15">
        <f t="shared" si="5"/>
        <v>2</v>
      </c>
      <c r="I95" s="14"/>
      <c r="J95" s="19"/>
      <c r="U95" s="98" t="e">
        <f t="shared" si="6"/>
        <v>#REF!</v>
      </c>
    </row>
    <row r="96" spans="1:21" ht="15.75" x14ac:dyDescent="0.25">
      <c r="A96" s="1" t="s">
        <v>99</v>
      </c>
      <c r="B96" s="1" t="s">
        <v>121</v>
      </c>
      <c r="C96" s="1">
        <v>3</v>
      </c>
      <c r="D96" s="23"/>
      <c r="E96" s="15">
        <f>MATCH($L$25,INDEX($D$17:$D$61,E95+1):$D$62,0)+E95</f>
        <v>19</v>
      </c>
      <c r="F96" s="31" t="str">
        <f t="shared" si="4"/>
        <v>PS08003 CONDUCTA ANORMAL Y DIFERENCIAL</v>
      </c>
      <c r="G96" s="38">
        <f t="shared" si="4"/>
        <v>3</v>
      </c>
      <c r="H96" s="15">
        <f t="shared" si="5"/>
        <v>2</v>
      </c>
      <c r="I96" s="14"/>
      <c r="J96" s="19"/>
      <c r="U96" s="98" t="e">
        <f t="shared" si="6"/>
        <v>#REF!</v>
      </c>
    </row>
    <row r="97" spans="1:21" ht="15.75" x14ac:dyDescent="0.25">
      <c r="A97" s="1" t="s">
        <v>99</v>
      </c>
      <c r="B97" s="1" t="s">
        <v>122</v>
      </c>
      <c r="C97" s="1">
        <v>3</v>
      </c>
      <c r="D97" s="23"/>
      <c r="E97" s="15">
        <f>MATCH($L$25,INDEX($D$17:$D$61,E96+1):$D$62,0)+E96</f>
        <v>20</v>
      </c>
      <c r="F97" s="31" t="str">
        <f t="shared" si="4"/>
        <v>PS08003 CONDUCTA ANORMAL Y DIFERENCIAL</v>
      </c>
      <c r="G97" s="38">
        <f t="shared" si="4"/>
        <v>3</v>
      </c>
      <c r="H97" s="15">
        <f t="shared" si="5"/>
        <v>3</v>
      </c>
      <c r="I97" s="14"/>
      <c r="J97" s="19"/>
      <c r="U97" s="98" t="e">
        <f t="shared" si="6"/>
        <v>#REF!</v>
      </c>
    </row>
    <row r="98" spans="1:21" ht="15.75" x14ac:dyDescent="0.25">
      <c r="A98" s="1" t="s">
        <v>99</v>
      </c>
      <c r="B98" s="1" t="s">
        <v>97</v>
      </c>
      <c r="C98" s="1">
        <v>2</v>
      </c>
      <c r="D98" s="23"/>
      <c r="E98" s="15">
        <f>MATCH($L$25,INDEX($D$17:$D$61,E97+1):$D$62,0)+E97</f>
        <v>21</v>
      </c>
      <c r="F98" s="31" t="str">
        <f t="shared" ref="F98:G120" si="7">IF(ISNA($E98)," ",INDEX(F$17:F$61,$E98))</f>
        <v>PS10045 DISEÑO Y TÉCNICAS DE ANÁLISIS CUANTITATIVO</v>
      </c>
      <c r="G98" s="38">
        <f t="shared" si="7"/>
        <v>4</v>
      </c>
      <c r="H98" s="15">
        <f t="shared" si="5"/>
        <v>3</v>
      </c>
      <c r="I98" s="14"/>
      <c r="J98" s="19"/>
      <c r="U98" s="98" t="e">
        <f t="shared" si="6"/>
        <v>#REF!</v>
      </c>
    </row>
    <row r="99" spans="1:21" ht="15.75" x14ac:dyDescent="0.25">
      <c r="A99" s="1" t="s">
        <v>99</v>
      </c>
      <c r="B99" s="1" t="s">
        <v>154</v>
      </c>
      <c r="C99" s="1">
        <v>2</v>
      </c>
      <c r="D99" s="23"/>
      <c r="E99" s="15">
        <f>MATCH($L$25,INDEX($D$17:$D$61,E98+1):$D$62,0)+E98</f>
        <v>22</v>
      </c>
      <c r="F99" s="31" t="str">
        <f t="shared" si="7"/>
        <v>PS02010 NEUROPSICOLOGÍA</v>
      </c>
      <c r="G99" s="38">
        <f t="shared" si="7"/>
        <v>3</v>
      </c>
      <c r="H99" s="15">
        <f t="shared" si="5"/>
        <v>4</v>
      </c>
      <c r="I99" s="14"/>
      <c r="J99" s="19"/>
      <c r="U99" s="98" t="e">
        <f t="shared" si="6"/>
        <v>#REF!</v>
      </c>
    </row>
    <row r="100" spans="1:21" ht="15.75" x14ac:dyDescent="0.25">
      <c r="A100" s="1" t="s">
        <v>99</v>
      </c>
      <c r="B100" s="1" t="s">
        <v>83</v>
      </c>
      <c r="C100" s="1">
        <v>3</v>
      </c>
      <c r="D100" s="23"/>
      <c r="E100" s="15">
        <f>MATCH($L$25,INDEX($D$17:$D$61,E99+1):$D$62,0)+E99</f>
        <v>23</v>
      </c>
      <c r="F100" s="31" t="str">
        <f t="shared" si="7"/>
        <v>PS03019 PENSAMIENTO Y LENGUAJE</v>
      </c>
      <c r="G100" s="38">
        <f t="shared" si="7"/>
        <v>3</v>
      </c>
      <c r="H100" s="15">
        <f t="shared" si="5"/>
        <v>3</v>
      </c>
      <c r="I100" s="14"/>
      <c r="J100" s="19"/>
      <c r="U100" s="98" t="e">
        <f t="shared" si="6"/>
        <v>#REF!</v>
      </c>
    </row>
    <row r="101" spans="1:21" ht="15.75" x14ac:dyDescent="0.25">
      <c r="A101" s="1" t="s">
        <v>99</v>
      </c>
      <c r="B101" s="1" t="s">
        <v>123</v>
      </c>
      <c r="C101" s="1">
        <v>2</v>
      </c>
      <c r="D101" s="23"/>
      <c r="E101" s="15">
        <f>MATCH($L$25,INDEX($D$17:$D$61,E100+1):$D$62,0)+E100</f>
        <v>24</v>
      </c>
      <c r="F101" s="31" t="str">
        <f t="shared" si="7"/>
        <v>PS06004 PSICOLOGÍA DEL DESARROLLO: INFANCIA Y ADOLESCENCIA</v>
      </c>
      <c r="G101" s="38">
        <f t="shared" si="7"/>
        <v>3</v>
      </c>
      <c r="H101" s="15">
        <f t="shared" si="5"/>
        <v>3</v>
      </c>
      <c r="I101" s="14"/>
      <c r="J101" s="19"/>
      <c r="U101" s="98" t="e">
        <f t="shared" si="6"/>
        <v>#REF!</v>
      </c>
    </row>
    <row r="102" spans="1:21" ht="15.75" x14ac:dyDescent="0.25">
      <c r="A102" s="1" t="s">
        <v>99</v>
      </c>
      <c r="B102" s="1" t="s">
        <v>124</v>
      </c>
      <c r="C102" s="1">
        <v>2</v>
      </c>
      <c r="D102" s="23"/>
      <c r="E102" s="15">
        <f>MATCH($L$25,INDEX($D$17:$D$61,E101+1):$D$62,0)+E101</f>
        <v>25</v>
      </c>
      <c r="F102" s="31" t="str">
        <f t="shared" si="7"/>
        <v>PS07015 FUNDAMENTOS DE PSICOLOGÍA SOCIAL</v>
      </c>
      <c r="G102" s="38">
        <f t="shared" si="7"/>
        <v>3</v>
      </c>
      <c r="H102" s="15">
        <f t="shared" si="5"/>
        <v>3</v>
      </c>
      <c r="I102" s="14"/>
      <c r="J102" s="19"/>
      <c r="U102" s="98" t="e">
        <f t="shared" si="6"/>
        <v>#REF!</v>
      </c>
    </row>
    <row r="103" spans="1:21" ht="15.75" x14ac:dyDescent="0.25">
      <c r="A103" s="1" t="s">
        <v>99</v>
      </c>
      <c r="B103" s="1" t="s">
        <v>125</v>
      </c>
      <c r="C103" s="1">
        <v>3</v>
      </c>
      <c r="D103" s="23"/>
      <c r="E103" s="15">
        <f>MATCH($L$25,INDEX($D$17:$D$61,E102+1):$D$62,0)+E102</f>
        <v>26</v>
      </c>
      <c r="F103" s="31" t="str">
        <f t="shared" si="7"/>
        <v>PS08004 TRASTORNOS ESPECÍFICOS DEL COMPORTAMIENTO</v>
      </c>
      <c r="G103" s="38">
        <f t="shared" si="7"/>
        <v>3</v>
      </c>
      <c r="H103" s="15">
        <f t="shared" si="5"/>
        <v>3</v>
      </c>
      <c r="I103" s="14"/>
      <c r="J103" s="19"/>
      <c r="U103" s="98" t="e">
        <f t="shared" si="6"/>
        <v>#REF!</v>
      </c>
    </row>
    <row r="104" spans="1:21" ht="15.75" x14ac:dyDescent="0.25">
      <c r="A104" s="1" t="s">
        <v>99</v>
      </c>
      <c r="B104" s="1" t="s">
        <v>126</v>
      </c>
      <c r="C104" s="1">
        <v>5</v>
      </c>
      <c r="D104" s="23"/>
      <c r="E104" s="15">
        <f>MATCH($L$25,INDEX($D$17:$D$61,E103+1):$D$62,0)+E103</f>
        <v>27</v>
      </c>
      <c r="F104" s="31" t="str">
        <f t="shared" si="7"/>
        <v>PS10046 DISEÑO Y TÉCNICAS DE ANÁLISIS CUALITATIVO</v>
      </c>
      <c r="G104" s="38">
        <f t="shared" si="7"/>
        <v>4</v>
      </c>
      <c r="H104" s="15">
        <f t="shared" si="5"/>
        <v>3</v>
      </c>
      <c r="I104" s="14"/>
      <c r="J104" s="19"/>
      <c r="U104" s="98" t="e">
        <f t="shared" si="6"/>
        <v>#REF!</v>
      </c>
    </row>
    <row r="105" spans="1:21" ht="15.75" x14ac:dyDescent="0.25">
      <c r="A105" s="1" t="s">
        <v>99</v>
      </c>
      <c r="B105" s="1" t="s">
        <v>38</v>
      </c>
      <c r="C105" s="1">
        <v>2</v>
      </c>
      <c r="D105" s="23"/>
      <c r="E105" s="15">
        <f>MATCH($L$25,INDEX($D$17:$D$61,E104+1):$D$62,0)+E104</f>
        <v>28</v>
      </c>
      <c r="F105" s="31" t="str">
        <f t="shared" si="7"/>
        <v>CH03001 ÉTICA GENERAL</v>
      </c>
      <c r="G105" s="38">
        <f t="shared" si="7"/>
        <v>2</v>
      </c>
      <c r="H105" s="15">
        <f t="shared" si="5"/>
        <v>4</v>
      </c>
      <c r="I105" s="14"/>
      <c r="J105" s="19"/>
      <c r="U105" s="98" t="e">
        <f t="shared" si="6"/>
        <v>#REF!</v>
      </c>
    </row>
    <row r="106" spans="1:21" ht="15.75" x14ac:dyDescent="0.25">
      <c r="A106" s="1" t="s">
        <v>99</v>
      </c>
      <c r="B106" s="1" t="s">
        <v>95</v>
      </c>
      <c r="C106" s="1">
        <v>2</v>
      </c>
      <c r="D106" s="23"/>
      <c r="E106" s="15">
        <f>MATCH($L$25,INDEX($D$17:$D$61,E105+1):$D$62,0)+E105</f>
        <v>29</v>
      </c>
      <c r="F106" s="31" t="str">
        <f t="shared" si="7"/>
        <v>LM01001 INGLÉS INDEPENDIENTE</v>
      </c>
      <c r="G106" s="38">
        <f t="shared" si="7"/>
        <v>3</v>
      </c>
      <c r="H106" s="15">
        <f t="shared" si="5"/>
        <v>2</v>
      </c>
      <c r="I106" s="14"/>
      <c r="J106" s="19"/>
      <c r="U106" s="98" t="e">
        <f t="shared" si="6"/>
        <v>#REF!</v>
      </c>
    </row>
    <row r="107" spans="1:21" ht="18.75" x14ac:dyDescent="0.25">
      <c r="A107" s="1" t="s">
        <v>99</v>
      </c>
      <c r="B107" s="1" t="s">
        <v>127</v>
      </c>
      <c r="C107" s="1">
        <v>7</v>
      </c>
      <c r="D107" s="23"/>
      <c r="E107" s="15">
        <f>MATCH($L$25,INDEX($D$17:$D$61,E106+1):$D$62,0)+E106</f>
        <v>30</v>
      </c>
      <c r="F107" s="31" t="str">
        <f t="shared" si="7"/>
        <v>PS04016 HABILIDADES PROFESIONALES I</v>
      </c>
      <c r="G107" s="38">
        <f t="shared" si="7"/>
        <v>3</v>
      </c>
      <c r="H107" s="15">
        <f t="shared" si="5"/>
        <v>3</v>
      </c>
      <c r="I107" s="14"/>
      <c r="J107" s="19"/>
      <c r="K107" s="99"/>
      <c r="U107" s="98" t="e">
        <f t="shared" si="6"/>
        <v>#REF!</v>
      </c>
    </row>
    <row r="108" spans="1:21" ht="15.75" x14ac:dyDescent="0.25">
      <c r="A108" s="1" t="s">
        <v>99</v>
      </c>
      <c r="B108" s="1" t="s">
        <v>128</v>
      </c>
      <c r="C108" s="1">
        <v>2</v>
      </c>
      <c r="D108" s="23"/>
      <c r="E108" s="15">
        <f>MATCH($L$25,INDEX($D$17:$D$61,E107+1):$D$62,0)+E107</f>
        <v>31</v>
      </c>
      <c r="F108" s="31" t="str">
        <f t="shared" si="7"/>
        <v>PS06005 PSICOLOGÍA DEL DESARROLLO: ADULTEZ Y VEJEZ</v>
      </c>
      <c r="G108" s="38">
        <f t="shared" si="7"/>
        <v>3</v>
      </c>
      <c r="H108" s="15">
        <f t="shared" si="5"/>
        <v>3</v>
      </c>
      <c r="I108" s="14"/>
      <c r="J108" s="19"/>
      <c r="U108" s="98" t="e">
        <f t="shared" si="6"/>
        <v>#REF!</v>
      </c>
    </row>
    <row r="109" spans="1:21" ht="15.75" x14ac:dyDescent="0.25">
      <c r="A109" s="1" t="s">
        <v>99</v>
      </c>
      <c r="B109" s="1" t="s">
        <v>80</v>
      </c>
      <c r="C109" s="1">
        <v>3</v>
      </c>
      <c r="D109" s="23"/>
      <c r="E109" s="15">
        <f>MATCH($L$25,INDEX($D$17:$D$61,E108+1):$D$62,0)+E108</f>
        <v>32</v>
      </c>
      <c r="F109" s="31" t="str">
        <f t="shared" si="7"/>
        <v>PS07016 PROBLEMAS FUNDAMENTALES DE LA PSICOLOGÍA SOCIAL</v>
      </c>
      <c r="G109" s="38">
        <f t="shared" si="7"/>
        <v>3</v>
      </c>
      <c r="H109" s="15">
        <f t="shared" si="5"/>
        <v>3</v>
      </c>
      <c r="I109" s="14"/>
      <c r="J109" s="19"/>
      <c r="U109" s="98" t="e">
        <f t="shared" si="6"/>
        <v>#REF!</v>
      </c>
    </row>
    <row r="110" spans="1:21" ht="15.75" x14ac:dyDescent="0.25">
      <c r="A110" s="1" t="s">
        <v>99</v>
      </c>
      <c r="B110" s="1" t="s">
        <v>39</v>
      </c>
      <c r="C110" s="1">
        <v>1</v>
      </c>
      <c r="D110" s="23"/>
      <c r="E110" s="15">
        <f>MATCH($L$25,INDEX($D$17:$D$61,E109+1):$D$62,0)+E109</f>
        <v>33</v>
      </c>
      <c r="F110" s="31" t="str">
        <f t="shared" si="7"/>
        <v>LM01002 INGLÉS INDEPENDIENTE AVANZADO</v>
      </c>
      <c r="G110" s="38">
        <f t="shared" si="7"/>
        <v>3</v>
      </c>
      <c r="H110" s="15">
        <f t="shared" si="5"/>
        <v>3</v>
      </c>
      <c r="I110" s="14"/>
      <c r="J110" s="19"/>
      <c r="U110" s="98" t="e">
        <f t="shared" si="6"/>
        <v>#REF!</v>
      </c>
    </row>
    <row r="111" spans="1:21" ht="15.75" x14ac:dyDescent="0.25">
      <c r="A111" s="1" t="s">
        <v>99</v>
      </c>
      <c r="B111" s="1" t="s">
        <v>98</v>
      </c>
      <c r="C111" s="1">
        <v>2</v>
      </c>
      <c r="D111" s="23"/>
      <c r="E111" s="15">
        <f>MATCH($L$25,INDEX($D$17:$D$61,E110+1):$D$62,0)+E110</f>
        <v>34</v>
      </c>
      <c r="F111" s="31" t="str">
        <f t="shared" si="7"/>
        <v>PS01015 DEONTOLOGÍA DE LA PSICOLOGÍA</v>
      </c>
      <c r="G111" s="38">
        <f t="shared" si="7"/>
        <v>2</v>
      </c>
      <c r="H111" s="15">
        <f t="shared" si="5"/>
        <v>3</v>
      </c>
      <c r="I111" s="14"/>
      <c r="J111" s="19"/>
      <c r="U111" s="98" t="e">
        <f t="shared" si="6"/>
        <v>#REF!</v>
      </c>
    </row>
    <row r="112" spans="1:21" ht="15.75" x14ac:dyDescent="0.25">
      <c r="A112" s="1" t="s">
        <v>99</v>
      </c>
      <c r="B112" s="1" t="s">
        <v>129</v>
      </c>
      <c r="C112" s="1">
        <v>7</v>
      </c>
      <c r="D112" s="23"/>
      <c r="E112" s="15">
        <f>MATCH($L$25,INDEX($D$17:$D$61,E111+1):$D$62,0)+E111</f>
        <v>35</v>
      </c>
      <c r="F112" s="31" t="str">
        <f t="shared" si="7"/>
        <v>PS04015 MEDICIÓN Y EVALUACIÓN</v>
      </c>
      <c r="G112" s="38">
        <f t="shared" si="7"/>
        <v>2</v>
      </c>
      <c r="H112" s="15">
        <f t="shared" si="5"/>
        <v>2</v>
      </c>
      <c r="I112" s="50"/>
      <c r="J112" s="19"/>
      <c r="U112" s="98" t="e">
        <f t="shared" si="6"/>
        <v>#REF!</v>
      </c>
    </row>
    <row r="113" spans="1:21" ht="15.75" x14ac:dyDescent="0.25">
      <c r="A113" s="1" t="s">
        <v>99</v>
      </c>
      <c r="B113" s="1" t="s">
        <v>130</v>
      </c>
      <c r="C113" s="1">
        <v>2</v>
      </c>
      <c r="D113" s="23"/>
      <c r="E113" s="15">
        <f>MATCH($L$25,INDEX($D$17:$D$61,E112+1):$D$62,0)+E112</f>
        <v>36</v>
      </c>
      <c r="F113" s="31" t="str">
        <f t="shared" si="7"/>
        <v>PS04017 HABILIDADES PROFESIONALES II</v>
      </c>
      <c r="G113" s="38">
        <f t="shared" si="7"/>
        <v>3</v>
      </c>
      <c r="H113" s="15">
        <f t="shared" si="5"/>
        <v>2</v>
      </c>
      <c r="I113" s="14"/>
      <c r="J113" s="19"/>
      <c r="U113" s="98" t="e">
        <f t="shared" si="6"/>
        <v>#REF!</v>
      </c>
    </row>
    <row r="114" spans="1:21" ht="15.75" x14ac:dyDescent="0.25">
      <c r="A114" s="1" t="s">
        <v>99</v>
      </c>
      <c r="B114" s="1" t="s">
        <v>93</v>
      </c>
      <c r="C114" s="1">
        <v>3</v>
      </c>
      <c r="D114" s="23"/>
      <c r="E114" s="15">
        <f>MATCH($L$25,INDEX($D$17:$D$61,E113+1):$D$62,0)+E113</f>
        <v>37</v>
      </c>
      <c r="F114" s="31" t="str">
        <f t="shared" si="7"/>
        <v>PS09102 CAMPOS APLICADOS EN PSICOLOGÍA</v>
      </c>
      <c r="G114" s="38">
        <f t="shared" si="7"/>
        <v>5</v>
      </c>
      <c r="H114" s="15">
        <f t="shared" si="5"/>
        <v>3</v>
      </c>
      <c r="I114" s="14"/>
      <c r="J114" s="19"/>
      <c r="U114" s="98" t="e">
        <f t="shared" si="6"/>
        <v>#REF!</v>
      </c>
    </row>
    <row r="115" spans="1:21" ht="15.75" x14ac:dyDescent="0.25">
      <c r="D115" s="23"/>
      <c r="E115" s="15">
        <f>MATCH($L$25,INDEX($D$17:$D$61,E114+1):$D$62,0)+E114</f>
        <v>38</v>
      </c>
      <c r="F115" s="31" t="str">
        <f t="shared" si="7"/>
        <v>CH01001 CULTURA CATÓLICA</v>
      </c>
      <c r="G115" s="38">
        <f t="shared" si="7"/>
        <v>2</v>
      </c>
      <c r="H115" s="15">
        <f t="shared" si="5"/>
        <v>5</v>
      </c>
      <c r="I115" s="14"/>
      <c r="J115" s="19"/>
      <c r="U115" s="98" t="e">
        <f t="shared" si="6"/>
        <v>#REF!</v>
      </c>
    </row>
    <row r="116" spans="1:21" ht="15.75" x14ac:dyDescent="0.25">
      <c r="D116" s="23"/>
      <c r="E116" s="15">
        <f>MATCH($L$25,INDEX($D$17:$D$61,E115+1):$D$62,0)+E115</f>
        <v>39</v>
      </c>
      <c r="F116" s="31" t="str">
        <f t="shared" si="7"/>
        <v>PS09098 PRÁCTICA DE FORMACIÓN PROFESIONAL I</v>
      </c>
      <c r="G116" s="38">
        <f t="shared" si="7"/>
        <v>7</v>
      </c>
      <c r="H116" s="15">
        <f t="shared" si="5"/>
        <v>2</v>
      </c>
      <c r="I116" s="14"/>
      <c r="J116" s="19"/>
      <c r="U116" s="98" t="e">
        <f t="shared" si="6"/>
        <v>#REF!</v>
      </c>
    </row>
    <row r="117" spans="1:21" ht="15.75" x14ac:dyDescent="0.25">
      <c r="B117" t="s">
        <v>159</v>
      </c>
      <c r="D117" s="23"/>
      <c r="E117" s="15">
        <f>MATCH($L$25,INDEX($D$17:$D$61,E116+1):$D$62,0)+E116</f>
        <v>40</v>
      </c>
      <c r="F117" s="31" t="str">
        <f t="shared" si="7"/>
        <v>PS09099 SEMINARIOS DE PRÁCTICA I</v>
      </c>
      <c r="G117" s="38">
        <f t="shared" si="7"/>
        <v>2</v>
      </c>
      <c r="H117" s="15">
        <f t="shared" si="5"/>
        <v>7</v>
      </c>
      <c r="I117" s="14"/>
      <c r="J117" s="19"/>
      <c r="U117" s="98" t="e">
        <f t="shared" si="6"/>
        <v>#REF!</v>
      </c>
    </row>
    <row r="118" spans="1:21" ht="15.75" x14ac:dyDescent="0.25">
      <c r="B118" s="1" t="s">
        <v>160</v>
      </c>
      <c r="D118" s="23"/>
      <c r="E118" s="15">
        <f>MATCH($L$25,INDEX($D$17:$D$61,E117+1):$D$62,0)+E117</f>
        <v>41</v>
      </c>
      <c r="F118" s="31" t="str">
        <f t="shared" si="7"/>
        <v>PS10004 TRABAJO DE GRADO I</v>
      </c>
      <c r="G118" s="38">
        <f t="shared" si="7"/>
        <v>3</v>
      </c>
      <c r="H118" s="15">
        <f t="shared" si="5"/>
        <v>2</v>
      </c>
      <c r="I118" s="14"/>
      <c r="J118" s="19"/>
      <c r="U118" s="98" t="e">
        <f t="shared" si="6"/>
        <v>#REF!</v>
      </c>
    </row>
    <row r="119" spans="1:21" ht="15.75" x14ac:dyDescent="0.25">
      <c r="B119" s="1" t="s">
        <v>161</v>
      </c>
      <c r="D119" s="23"/>
      <c r="E119" s="15">
        <f>MATCH($L$25,INDEX($D$17:$D$61,E118+1):$D$62,0)+E118</f>
        <v>42</v>
      </c>
      <c r="F119" s="31" t="str">
        <f t="shared" si="7"/>
        <v>CH08004 FILOSOFÍA DEL ARTE</v>
      </c>
      <c r="G119" s="38">
        <f t="shared" si="7"/>
        <v>1</v>
      </c>
      <c r="H119" s="15">
        <f t="shared" si="5"/>
        <v>3</v>
      </c>
      <c r="I119" s="14"/>
      <c r="J119" s="19"/>
      <c r="U119" s="98" t="e">
        <f t="shared" si="6"/>
        <v>#REF!</v>
      </c>
    </row>
    <row r="120" spans="1:21" ht="15.75" x14ac:dyDescent="0.25">
      <c r="B120" s="1" t="s">
        <v>162</v>
      </c>
      <c r="D120" s="23"/>
      <c r="E120" s="15">
        <f>MATCH($L$25,INDEX($D$17:$D$61,E119+1):$D$62,0)+E119</f>
        <v>43</v>
      </c>
      <c r="F120" s="31" t="str">
        <f t="shared" si="7"/>
        <v>PS09100 PRÁCTICA DE FORMACIÓN PROFESIONAL II</v>
      </c>
      <c r="G120" s="38">
        <f t="shared" si="7"/>
        <v>7</v>
      </c>
      <c r="H120" s="15">
        <f t="shared" si="5"/>
        <v>1</v>
      </c>
      <c r="I120" s="14"/>
      <c r="J120" s="19"/>
      <c r="U120" s="98" t="e">
        <f t="shared" si="6"/>
        <v>#REF!</v>
      </c>
    </row>
    <row r="121" spans="1:21" ht="15.75" x14ac:dyDescent="0.25">
      <c r="B121" s="1" t="s">
        <v>163</v>
      </c>
      <c r="D121" s="23"/>
      <c r="E121" s="15">
        <f>MATCH($L$25,INDEX($D$17:$D$61,E120+1):$D$62,0)+E120</f>
        <v>44</v>
      </c>
      <c r="F121" s="31"/>
      <c r="G121" s="38"/>
      <c r="H121" s="15">
        <f t="shared" si="5"/>
        <v>7</v>
      </c>
      <c r="I121" s="14"/>
      <c r="J121" s="19"/>
      <c r="U121" s="98" t="e">
        <f t="shared" si="6"/>
        <v>#REF!</v>
      </c>
    </row>
    <row r="122" spans="1:21" ht="15.75" x14ac:dyDescent="0.25">
      <c r="B122" s="1" t="s">
        <v>164</v>
      </c>
      <c r="D122" s="23"/>
      <c r="E122" s="15">
        <f>MATCH($L$25,INDEX($D$17:$D$61,E121+1):$D$62,0)+E121</f>
        <v>45</v>
      </c>
      <c r="F122" s="31"/>
      <c r="G122" s="38"/>
      <c r="H122" s="15">
        <f t="shared" ref="H122:H129" si="8">IF(G122=" ",0,G122)</f>
        <v>0</v>
      </c>
      <c r="I122" s="14"/>
      <c r="J122" s="19"/>
      <c r="U122" s="98" t="e">
        <f t="shared" si="6"/>
        <v>#REF!</v>
      </c>
    </row>
    <row r="123" spans="1:21" ht="15.75" x14ac:dyDescent="0.25">
      <c r="B123" s="1" t="s">
        <v>165</v>
      </c>
      <c r="D123" s="23"/>
      <c r="E123" s="15" t="e">
        <f>MATCH($L$25,INDEX($D$17:$D$61,E122+1):$D$62,0)+E122</f>
        <v>#REF!</v>
      </c>
      <c r="F123" s="31"/>
      <c r="G123" s="38"/>
      <c r="H123" s="15">
        <f t="shared" si="8"/>
        <v>0</v>
      </c>
      <c r="I123" s="14"/>
      <c r="J123" s="19"/>
      <c r="U123" s="98" t="e">
        <f t="shared" si="6"/>
        <v>#REF!</v>
      </c>
    </row>
    <row r="124" spans="1:21" ht="15.75" x14ac:dyDescent="0.25">
      <c r="B124" s="1" t="s">
        <v>166</v>
      </c>
      <c r="D124" s="23"/>
      <c r="E124" s="15" t="e">
        <f>MATCH($L$25,INDEX($D$17:$D$61,E123+1):$D$62,0)+E123</f>
        <v>#REF!</v>
      </c>
      <c r="F124" s="31"/>
      <c r="G124" s="38"/>
      <c r="H124" s="15">
        <f t="shared" si="8"/>
        <v>0</v>
      </c>
      <c r="I124" s="14"/>
      <c r="J124" s="19"/>
      <c r="U124" s="98" t="e">
        <f t="shared" si="6"/>
        <v>#REF!</v>
      </c>
    </row>
    <row r="125" spans="1:21" ht="15.75" x14ac:dyDescent="0.25">
      <c r="B125" s="1" t="s">
        <v>167</v>
      </c>
      <c r="D125" s="23"/>
      <c r="E125" s="15" t="e">
        <f>MATCH($L$25,INDEX($D$17:$D$61,E124+1):$D$62,0)+E124</f>
        <v>#REF!</v>
      </c>
      <c r="F125" s="31"/>
      <c r="G125" s="38"/>
      <c r="H125" s="15">
        <f t="shared" si="8"/>
        <v>0</v>
      </c>
      <c r="I125" s="14"/>
      <c r="J125" s="19"/>
      <c r="U125" s="98" t="e">
        <f t="shared" si="6"/>
        <v>#REF!</v>
      </c>
    </row>
    <row r="126" spans="1:21" ht="15.75" x14ac:dyDescent="0.25">
      <c r="B126" s="1" t="s">
        <v>168</v>
      </c>
      <c r="D126" s="23"/>
      <c r="E126" s="15" t="e">
        <f>MATCH($L$25,INDEX($D$17:$D$61,E125+1):$D$62,0)+E125</f>
        <v>#REF!</v>
      </c>
      <c r="F126" s="31"/>
      <c r="G126" s="38"/>
      <c r="H126" s="15">
        <f t="shared" si="8"/>
        <v>0</v>
      </c>
      <c r="I126" s="14"/>
      <c r="J126" s="19"/>
      <c r="U126" s="98" t="e">
        <f t="shared" si="6"/>
        <v>#REF!</v>
      </c>
    </row>
    <row r="127" spans="1:21" ht="15.75" x14ac:dyDescent="0.25">
      <c r="B127" s="1" t="s">
        <v>169</v>
      </c>
      <c r="D127" s="23"/>
      <c r="E127" s="15" t="e">
        <f>MATCH($L$25,INDEX($D$17:$D$61,E126+1):$D$62,0)+E126</f>
        <v>#REF!</v>
      </c>
      <c r="F127" s="31"/>
      <c r="G127" s="38"/>
      <c r="H127" s="15">
        <f t="shared" si="8"/>
        <v>0</v>
      </c>
      <c r="I127" s="14"/>
      <c r="J127" s="19"/>
      <c r="U127" s="98" t="e">
        <f t="shared" si="6"/>
        <v>#REF!</v>
      </c>
    </row>
    <row r="128" spans="1:21" ht="15.75" x14ac:dyDescent="0.25">
      <c r="B128" s="1" t="s">
        <v>170</v>
      </c>
      <c r="D128" s="23"/>
      <c r="E128" s="15" t="e">
        <f>MATCH($L$25,INDEX($D$17:$D$61,E127+1):$D$62,0)+E127</f>
        <v>#REF!</v>
      </c>
      <c r="F128" s="31"/>
      <c r="G128" s="38"/>
      <c r="H128" s="15">
        <f t="shared" si="8"/>
        <v>0</v>
      </c>
      <c r="I128" s="14"/>
      <c r="J128" s="19"/>
      <c r="U128" s="98" t="e">
        <f t="shared" si="6"/>
        <v>#REF!</v>
      </c>
    </row>
    <row r="129" spans="2:21" ht="15.75" x14ac:dyDescent="0.25">
      <c r="B129" s="1" t="s">
        <v>171</v>
      </c>
      <c r="D129" s="23"/>
      <c r="E129" s="15" t="e">
        <f>MATCH($L$25,INDEX($D$17:$D$61,E128+1):$D$62,0)+E128</f>
        <v>#REF!</v>
      </c>
      <c r="F129" s="31"/>
      <c r="G129" s="38"/>
      <c r="H129" s="15">
        <f t="shared" si="8"/>
        <v>0</v>
      </c>
      <c r="I129" s="14"/>
      <c r="J129" s="19"/>
      <c r="U129" s="98" t="e">
        <f t="shared" si="6"/>
        <v>#REF!</v>
      </c>
    </row>
    <row r="130" spans="2:21" ht="16.5" thickBot="1" x14ac:dyDescent="0.3">
      <c r="B130" s="1" t="s">
        <v>172</v>
      </c>
      <c r="D130" s="23"/>
      <c r="E130" s="15" t="e">
        <f>MATCH($L$25,INDEX($D$17:$D$61,E129+1):$D$62,0)+E129</f>
        <v>#REF!</v>
      </c>
      <c r="F130" s="88"/>
      <c r="G130" s="39"/>
      <c r="H130" s="15"/>
      <c r="I130" s="14"/>
      <c r="J130" s="19"/>
      <c r="U130" s="98" t="e">
        <f t="shared" si="6"/>
        <v>#REF!</v>
      </c>
    </row>
    <row r="131" spans="2:21" ht="16.5" thickBot="1" x14ac:dyDescent="0.3">
      <c r="B131" s="1" t="s">
        <v>173</v>
      </c>
      <c r="D131" s="23"/>
      <c r="E131" s="15" t="e">
        <f>MATCH($L$25,INDEX($D$17:$D$61,E130+1):$D$62,0)+E130</f>
        <v>#REF!</v>
      </c>
      <c r="F131" s="37"/>
      <c r="G131" s="48"/>
      <c r="H131" s="15">
        <f>IF(G131=" ",0,G131)</f>
        <v>0</v>
      </c>
      <c r="I131" s="14"/>
      <c r="J131" s="19"/>
      <c r="U131" s="98" t="e">
        <f t="shared" si="6"/>
        <v>#REF!</v>
      </c>
    </row>
    <row r="132" spans="2:21" ht="16.5" thickBot="1" x14ac:dyDescent="0.3">
      <c r="B132" s="1" t="s">
        <v>174</v>
      </c>
      <c r="D132" s="23"/>
      <c r="E132" s="14"/>
      <c r="F132" s="64" t="s">
        <v>24</v>
      </c>
      <c r="G132" s="65"/>
      <c r="H132" s="137" t="s">
        <v>34</v>
      </c>
      <c r="I132" s="14"/>
      <c r="J132" s="19"/>
      <c r="U132" s="98" t="e">
        <f t="shared" si="6"/>
        <v>#REF!</v>
      </c>
    </row>
    <row r="133" spans="2:21" ht="16.5" thickBot="1" x14ac:dyDescent="0.3">
      <c r="B133" s="1" t="s">
        <v>175</v>
      </c>
      <c r="D133" s="23"/>
      <c r="E133" s="14"/>
      <c r="F133" s="30" t="s">
        <v>25</v>
      </c>
      <c r="G133" s="16" t="s">
        <v>6</v>
      </c>
      <c r="H133" s="138"/>
      <c r="I133" s="14"/>
      <c r="J133" s="19"/>
      <c r="U133" s="98" t="e">
        <f t="shared" si="6"/>
        <v>#REF!</v>
      </c>
    </row>
    <row r="134" spans="2:21" ht="15.75" x14ac:dyDescent="0.25">
      <c r="B134" s="1" t="s">
        <v>176</v>
      </c>
      <c r="D134" s="23"/>
      <c r="E134" s="14"/>
      <c r="F134" s="33"/>
      <c r="G134" s="42"/>
      <c r="H134" s="20"/>
      <c r="I134" s="24"/>
      <c r="J134" s="25"/>
      <c r="U134" s="98" t="e">
        <f t="shared" si="6"/>
        <v>#REF!</v>
      </c>
    </row>
    <row r="135" spans="2:21" ht="15.75" x14ac:dyDescent="0.25">
      <c r="B135" s="1" t="s">
        <v>177</v>
      </c>
      <c r="D135" s="23"/>
      <c r="E135" s="14"/>
      <c r="F135" s="34"/>
      <c r="G135" s="43"/>
      <c r="H135" s="21"/>
      <c r="I135" s="24"/>
      <c r="J135" s="25"/>
      <c r="U135" s="98" t="e">
        <f t="shared" si="6"/>
        <v>#REF!</v>
      </c>
    </row>
    <row r="136" spans="2:21" ht="15.75" x14ac:dyDescent="0.25">
      <c r="B136" s="1" t="s">
        <v>178</v>
      </c>
      <c r="D136" s="23"/>
      <c r="E136" s="14"/>
      <c r="F136" s="34"/>
      <c r="G136" s="43"/>
      <c r="H136" s="21"/>
      <c r="I136" s="14"/>
      <c r="J136" s="19"/>
      <c r="U136" s="98" t="e">
        <f t="shared" si="6"/>
        <v>#REF!</v>
      </c>
    </row>
    <row r="137" spans="2:21" ht="15.75" x14ac:dyDescent="0.25">
      <c r="B137" s="1" t="s">
        <v>179</v>
      </c>
      <c r="D137" s="23"/>
      <c r="E137" s="14"/>
      <c r="F137" s="34"/>
      <c r="G137" s="43"/>
      <c r="H137" s="21"/>
      <c r="I137" s="14"/>
      <c r="J137" s="19"/>
      <c r="U137" s="98" t="e">
        <f t="shared" si="6"/>
        <v>#REF!</v>
      </c>
    </row>
    <row r="138" spans="2:21" ht="15.75" x14ac:dyDescent="0.25">
      <c r="B138" s="1" t="s">
        <v>180</v>
      </c>
      <c r="D138" s="23"/>
      <c r="E138" s="14"/>
      <c r="F138" s="34"/>
      <c r="G138" s="43"/>
      <c r="H138" s="21"/>
      <c r="I138" s="14"/>
      <c r="J138" s="19"/>
      <c r="U138" s="98" t="e">
        <f t="shared" si="6"/>
        <v>#REF!</v>
      </c>
    </row>
    <row r="139" spans="2:21" ht="15.75" x14ac:dyDescent="0.25">
      <c r="B139" s="1" t="s">
        <v>181</v>
      </c>
      <c r="D139" s="23"/>
      <c r="E139" s="14"/>
      <c r="F139" s="34"/>
      <c r="G139" s="43"/>
      <c r="H139" s="21"/>
      <c r="I139" s="14"/>
      <c r="J139" s="19"/>
      <c r="U139" s="98" t="e">
        <f t="shared" si="6"/>
        <v>#REF!</v>
      </c>
    </row>
    <row r="140" spans="2:21" ht="16.5" thickBot="1" x14ac:dyDescent="0.3">
      <c r="B140" s="1" t="s">
        <v>182</v>
      </c>
      <c r="D140" s="23"/>
      <c r="E140" s="14"/>
      <c r="F140" s="32"/>
      <c r="I140" s="14"/>
      <c r="J140" s="19"/>
      <c r="U140" s="98" t="e">
        <f t="shared" si="6"/>
        <v>#REF!</v>
      </c>
    </row>
    <row r="141" spans="2:21" ht="18.75" x14ac:dyDescent="0.25">
      <c r="B141" s="1" t="s">
        <v>183</v>
      </c>
      <c r="D141" s="122" t="s">
        <v>1</v>
      </c>
      <c r="E141" s="89"/>
      <c r="F141" s="89"/>
      <c r="G141" s="89"/>
      <c r="H141" s="89"/>
      <c r="I141" s="89"/>
      <c r="J141" s="90"/>
      <c r="U141" s="98" t="e">
        <f t="shared" si="6"/>
        <v>#REF!</v>
      </c>
    </row>
    <row r="142" spans="2:21" ht="84.75" customHeight="1" x14ac:dyDescent="0.25">
      <c r="B142" s="1" t="s">
        <v>184</v>
      </c>
      <c r="D142" s="139" t="s">
        <v>151</v>
      </c>
      <c r="E142" s="140"/>
      <c r="F142" s="140"/>
      <c r="G142" s="140"/>
      <c r="H142" s="140"/>
      <c r="I142" s="140"/>
      <c r="J142" s="141"/>
      <c r="U142" s="98" t="e">
        <f t="shared" si="6"/>
        <v>#REF!</v>
      </c>
    </row>
    <row r="143" spans="2:21" ht="18.75" x14ac:dyDescent="0.25">
      <c r="B143" s="1" t="s">
        <v>185</v>
      </c>
      <c r="D143" s="154" t="s">
        <v>148</v>
      </c>
      <c r="E143" s="154"/>
      <c r="F143" s="154"/>
      <c r="G143" s="154"/>
      <c r="H143" s="176" t="s">
        <v>257</v>
      </c>
      <c r="I143" s="177"/>
      <c r="J143" s="178"/>
      <c r="U143" s="98" t="e">
        <f t="shared" si="6"/>
        <v>#REF!</v>
      </c>
    </row>
    <row r="144" spans="2:21" ht="81.75" customHeight="1" x14ac:dyDescent="0.25">
      <c r="B144" s="1" t="s">
        <v>186</v>
      </c>
      <c r="D144" s="142" t="s">
        <v>143</v>
      </c>
      <c r="E144" s="143"/>
      <c r="F144" s="143"/>
      <c r="G144" s="144"/>
      <c r="H144" s="139" t="s">
        <v>149</v>
      </c>
      <c r="I144" s="140"/>
      <c r="J144" s="141"/>
      <c r="U144" s="98" t="e">
        <f t="shared" si="6"/>
        <v>#REF!</v>
      </c>
    </row>
    <row r="145" spans="2:21" ht="18.75" x14ac:dyDescent="0.3">
      <c r="B145" s="1" t="s">
        <v>187</v>
      </c>
      <c r="D145" s="107" t="s">
        <v>141</v>
      </c>
      <c r="E145" s="108"/>
      <c r="F145" s="145"/>
      <c r="G145" s="146"/>
      <c r="H145" s="109"/>
      <c r="I145" s="110"/>
      <c r="J145" s="111"/>
      <c r="U145" s="98" t="e">
        <f t="shared" si="6"/>
        <v>#REF!</v>
      </c>
    </row>
    <row r="146" spans="2:21" ht="26.25" customHeight="1" x14ac:dyDescent="0.25">
      <c r="B146" s="1" t="s">
        <v>188</v>
      </c>
      <c r="D146" s="112" t="s">
        <v>140</v>
      </c>
      <c r="E146" s="113"/>
      <c r="F146" s="198"/>
      <c r="G146" s="199"/>
      <c r="H146" s="151" t="s">
        <v>256</v>
      </c>
      <c r="I146" s="152"/>
      <c r="J146" s="153"/>
      <c r="U146" s="98" t="e">
        <f t="shared" si="6"/>
        <v>#REF!</v>
      </c>
    </row>
    <row r="147" spans="2:21" ht="28.5" customHeight="1" x14ac:dyDescent="0.25">
      <c r="B147" s="1" t="s">
        <v>189</v>
      </c>
      <c r="D147" s="115" t="s">
        <v>139</v>
      </c>
      <c r="E147" s="116"/>
      <c r="F147" s="117"/>
      <c r="G147" s="114"/>
      <c r="H147" s="151"/>
      <c r="I147" s="152"/>
      <c r="J147" s="153"/>
      <c r="U147" s="98" t="e">
        <f>#REF!+1</f>
        <v>#REF!</v>
      </c>
    </row>
    <row r="148" spans="2:21" ht="21" customHeight="1" x14ac:dyDescent="0.25">
      <c r="B148" s="1" t="s">
        <v>190</v>
      </c>
      <c r="D148" s="118" t="s">
        <v>147</v>
      </c>
      <c r="E148" s="119"/>
      <c r="F148" s="120"/>
      <c r="G148" s="121"/>
      <c r="H148" s="150" t="s">
        <v>146</v>
      </c>
      <c r="I148" s="150"/>
      <c r="J148" s="150"/>
      <c r="U148" s="98" t="e">
        <f>#REF!+1</f>
        <v>#REF!</v>
      </c>
    </row>
    <row r="149" spans="2:21" ht="18.75" x14ac:dyDescent="0.25">
      <c r="B149" s="1" t="s">
        <v>191</v>
      </c>
      <c r="D149" s="154" t="s">
        <v>145</v>
      </c>
      <c r="E149" s="154"/>
      <c r="F149" s="154"/>
      <c r="G149" s="154"/>
      <c r="H149" s="154" t="s">
        <v>144</v>
      </c>
      <c r="I149" s="154"/>
      <c r="J149" s="154"/>
      <c r="U149" s="98" t="e">
        <f>#REF!+1</f>
        <v>#REF!</v>
      </c>
    </row>
    <row r="150" spans="2:21" ht="21" customHeight="1" x14ac:dyDescent="0.25">
      <c r="B150" s="1" t="s">
        <v>192</v>
      </c>
      <c r="D150" s="200" t="s">
        <v>142</v>
      </c>
      <c r="E150" s="201"/>
      <c r="F150" s="201"/>
      <c r="G150" s="202"/>
      <c r="H150" s="155"/>
      <c r="I150" s="156"/>
      <c r="J150" s="157"/>
      <c r="U150" s="98" t="e">
        <f t="shared" si="6"/>
        <v>#REF!</v>
      </c>
    </row>
    <row r="151" spans="2:21" ht="18.75" x14ac:dyDescent="0.25">
      <c r="B151" s="1" t="s">
        <v>193</v>
      </c>
      <c r="C151" s="1"/>
      <c r="D151" s="203" t="s">
        <v>147</v>
      </c>
      <c r="E151" s="204"/>
      <c r="F151" s="205"/>
      <c r="G151" s="206"/>
      <c r="H151" s="158"/>
      <c r="I151" s="159"/>
      <c r="J151" s="160"/>
      <c r="U151" s="98" t="e">
        <f>#REF!+1</f>
        <v>#REF!</v>
      </c>
    </row>
    <row r="152" spans="2:21" ht="20.25" customHeight="1" x14ac:dyDescent="0.3">
      <c r="B152" s="1" t="s">
        <v>194</v>
      </c>
      <c r="D152" s="207" t="s">
        <v>139</v>
      </c>
      <c r="E152" s="208"/>
      <c r="F152" s="209"/>
      <c r="G152" s="206"/>
      <c r="H152" s="158"/>
      <c r="I152" s="159"/>
      <c r="J152" s="160"/>
      <c r="U152" s="98" t="e">
        <f>#REF!+1</f>
        <v>#REF!</v>
      </c>
    </row>
    <row r="153" spans="2:21" ht="24" customHeight="1" x14ac:dyDescent="0.3">
      <c r="B153" s="1" t="s">
        <v>195</v>
      </c>
      <c r="C153" s="1"/>
      <c r="D153" s="210" t="s">
        <v>146</v>
      </c>
      <c r="E153" s="211"/>
      <c r="F153" s="212"/>
      <c r="G153" s="213"/>
      <c r="H153" s="161"/>
      <c r="I153" s="162"/>
      <c r="J153" s="163"/>
      <c r="U153" s="98"/>
    </row>
    <row r="154" spans="2:21" ht="14.25" customHeight="1" x14ac:dyDescent="0.25">
      <c r="B154" s="1" t="s">
        <v>196</v>
      </c>
      <c r="G154" s="49"/>
      <c r="H154" s="12"/>
      <c r="I154" s="12"/>
      <c r="J154" s="10"/>
      <c r="U154" s="98" t="e">
        <f>#REF!+1</f>
        <v>#REF!</v>
      </c>
    </row>
    <row r="155" spans="2:21" ht="104.25" customHeight="1" x14ac:dyDescent="0.25">
      <c r="B155" s="1" t="s">
        <v>197</v>
      </c>
      <c r="D155" s="147" t="s">
        <v>152</v>
      </c>
      <c r="E155" s="148"/>
      <c r="F155" s="148"/>
      <c r="G155" s="148"/>
      <c r="H155" s="148"/>
      <c r="I155" s="148"/>
      <c r="J155" s="149"/>
      <c r="U155" s="98" t="e">
        <f>U154+1</f>
        <v>#REF!</v>
      </c>
    </row>
    <row r="156" spans="2:21" ht="21" customHeight="1" x14ac:dyDescent="0.25">
      <c r="B156" s="1" t="s">
        <v>198</v>
      </c>
      <c r="C156" s="1"/>
      <c r="U156" s="98"/>
    </row>
    <row r="157" spans="2:21" ht="15" customHeight="1" x14ac:dyDescent="0.25">
      <c r="B157" s="1" t="s">
        <v>199</v>
      </c>
      <c r="C157" s="1"/>
      <c r="U157" s="98"/>
    </row>
    <row r="158" spans="2:21" ht="24.75" customHeight="1" x14ac:dyDescent="0.25">
      <c r="B158" s="1" t="s">
        <v>200</v>
      </c>
      <c r="U158" s="98" t="e">
        <f>#REF!+1</f>
        <v>#REF!</v>
      </c>
    </row>
    <row r="159" spans="2:21" ht="23.25" customHeight="1" x14ac:dyDescent="0.25">
      <c r="B159" s="1" t="s">
        <v>201</v>
      </c>
      <c r="U159" s="98" t="e">
        <f>#REF!+1</f>
        <v>#REF!</v>
      </c>
    </row>
    <row r="160" spans="2:21" ht="24.75" customHeight="1" x14ac:dyDescent="0.25">
      <c r="B160" s="1" t="s">
        <v>202</v>
      </c>
      <c r="U160" s="98" t="e">
        <f>U159+1</f>
        <v>#REF!</v>
      </c>
    </row>
    <row r="161" spans="2:21" ht="19.5" customHeight="1" x14ac:dyDescent="0.25">
      <c r="B161" s="1" t="s">
        <v>203</v>
      </c>
      <c r="U161" s="98" t="e">
        <f t="shared" ref="U161:U169" si="9">U160+1</f>
        <v>#REF!</v>
      </c>
    </row>
    <row r="162" spans="2:21" x14ac:dyDescent="0.25">
      <c r="B162" s="1" t="s">
        <v>204</v>
      </c>
      <c r="U162" s="98" t="e">
        <f>#REF!+1</f>
        <v>#REF!</v>
      </c>
    </row>
    <row r="163" spans="2:21" ht="95.25" customHeight="1" x14ac:dyDescent="0.25">
      <c r="B163" s="1" t="s">
        <v>205</v>
      </c>
      <c r="U163" s="98" t="e">
        <f t="shared" si="9"/>
        <v>#REF!</v>
      </c>
    </row>
    <row r="164" spans="2:21" x14ac:dyDescent="0.25">
      <c r="B164" s="1" t="s">
        <v>206</v>
      </c>
      <c r="U164" s="98" t="e">
        <f t="shared" si="9"/>
        <v>#REF!</v>
      </c>
    </row>
    <row r="165" spans="2:21" x14ac:dyDescent="0.25">
      <c r="B165" s="1" t="s">
        <v>207</v>
      </c>
      <c r="J165" s="106"/>
    </row>
    <row r="166" spans="2:21" x14ac:dyDescent="0.25">
      <c r="B166" s="1" t="s">
        <v>208</v>
      </c>
    </row>
    <row r="167" spans="2:21" x14ac:dyDescent="0.25">
      <c r="B167" s="1" t="s">
        <v>209</v>
      </c>
    </row>
    <row r="168" spans="2:21" x14ac:dyDescent="0.25">
      <c r="B168" s="1" t="s">
        <v>210</v>
      </c>
      <c r="U168" s="98">
        <f t="shared" si="9"/>
        <v>1</v>
      </c>
    </row>
    <row r="169" spans="2:21" x14ac:dyDescent="0.25">
      <c r="B169" s="1" t="s">
        <v>211</v>
      </c>
      <c r="U169" s="98">
        <f t="shared" si="9"/>
        <v>2</v>
      </c>
    </row>
    <row r="170" spans="2:21" x14ac:dyDescent="0.25">
      <c r="B170" s="1" t="s">
        <v>212</v>
      </c>
      <c r="U170" s="100"/>
    </row>
    <row r="171" spans="2:21" x14ac:dyDescent="0.25">
      <c r="B171" s="1" t="s">
        <v>213</v>
      </c>
    </row>
    <row r="172" spans="2:21" x14ac:dyDescent="0.25">
      <c r="B172" s="1" t="s">
        <v>214</v>
      </c>
    </row>
    <row r="173" spans="2:21" x14ac:dyDescent="0.25">
      <c r="B173" s="1" t="s">
        <v>215</v>
      </c>
    </row>
    <row r="174" spans="2:21" x14ac:dyDescent="0.25">
      <c r="B174" s="1" t="s">
        <v>216</v>
      </c>
    </row>
    <row r="175" spans="2:21" x14ac:dyDescent="0.25">
      <c r="B175" s="1" t="s">
        <v>217</v>
      </c>
    </row>
    <row r="176" spans="2:21" x14ac:dyDescent="0.25">
      <c r="B176" s="1" t="s">
        <v>218</v>
      </c>
    </row>
    <row r="177" spans="2:2" x14ac:dyDescent="0.25">
      <c r="B177" s="1" t="s">
        <v>219</v>
      </c>
    </row>
    <row r="178" spans="2:2" x14ac:dyDescent="0.25">
      <c r="B178" s="1" t="s">
        <v>220</v>
      </c>
    </row>
    <row r="179" spans="2:2" x14ac:dyDescent="0.25">
      <c r="B179" s="1" t="s">
        <v>221</v>
      </c>
    </row>
    <row r="180" spans="2:2" x14ac:dyDescent="0.25">
      <c r="B180" s="1" t="s">
        <v>222</v>
      </c>
    </row>
    <row r="181" spans="2:2" x14ac:dyDescent="0.25">
      <c r="B181" s="1" t="s">
        <v>223</v>
      </c>
    </row>
    <row r="182" spans="2:2" x14ac:dyDescent="0.25">
      <c r="B182" s="1" t="s">
        <v>224</v>
      </c>
    </row>
    <row r="183" spans="2:2" x14ac:dyDescent="0.25">
      <c r="B183" s="1" t="s">
        <v>225</v>
      </c>
    </row>
    <row r="184" spans="2:2" x14ac:dyDescent="0.25">
      <c r="B184" s="1" t="s">
        <v>226</v>
      </c>
    </row>
    <row r="185" spans="2:2" x14ac:dyDescent="0.25">
      <c r="B185" s="1" t="s">
        <v>227</v>
      </c>
    </row>
    <row r="186" spans="2:2" x14ac:dyDescent="0.25">
      <c r="B186" s="1" t="s">
        <v>228</v>
      </c>
    </row>
    <row r="187" spans="2:2" x14ac:dyDescent="0.25">
      <c r="B187" s="1" t="s">
        <v>229</v>
      </c>
    </row>
    <row r="188" spans="2:2" x14ac:dyDescent="0.25">
      <c r="B188" s="1" t="s">
        <v>230</v>
      </c>
    </row>
    <row r="189" spans="2:2" x14ac:dyDescent="0.25">
      <c r="B189" s="1" t="s">
        <v>231</v>
      </c>
    </row>
    <row r="190" spans="2:2" x14ac:dyDescent="0.25">
      <c r="B190" s="1" t="s">
        <v>232</v>
      </c>
    </row>
    <row r="191" spans="2:2" x14ac:dyDescent="0.25">
      <c r="B191" s="1" t="s">
        <v>233</v>
      </c>
    </row>
    <row r="192" spans="2:2" x14ac:dyDescent="0.25">
      <c r="B192" s="1" t="s">
        <v>234</v>
      </c>
    </row>
    <row r="193" spans="2:2" x14ac:dyDescent="0.25">
      <c r="B193" s="1" t="s">
        <v>235</v>
      </c>
    </row>
    <row r="194" spans="2:2" x14ac:dyDescent="0.25">
      <c r="B194" s="1" t="s">
        <v>236</v>
      </c>
    </row>
    <row r="195" spans="2:2" x14ac:dyDescent="0.25">
      <c r="B195" s="1" t="s">
        <v>237</v>
      </c>
    </row>
    <row r="196" spans="2:2" x14ac:dyDescent="0.25">
      <c r="B196" s="1" t="s">
        <v>238</v>
      </c>
    </row>
    <row r="197" spans="2:2" x14ac:dyDescent="0.25">
      <c r="B197" s="1" t="s">
        <v>239</v>
      </c>
    </row>
    <row r="198" spans="2:2" x14ac:dyDescent="0.25">
      <c r="B198" s="1" t="s">
        <v>240</v>
      </c>
    </row>
    <row r="199" spans="2:2" x14ac:dyDescent="0.25">
      <c r="B199" s="1" t="s">
        <v>241</v>
      </c>
    </row>
    <row r="200" spans="2:2" x14ac:dyDescent="0.25">
      <c r="B200" s="1" t="s">
        <v>242</v>
      </c>
    </row>
    <row r="201" spans="2:2" x14ac:dyDescent="0.25">
      <c r="B201" s="1" t="s">
        <v>243</v>
      </c>
    </row>
    <row r="202" spans="2:2" x14ac:dyDescent="0.25">
      <c r="B202" s="1" t="s">
        <v>244</v>
      </c>
    </row>
    <row r="203" spans="2:2" x14ac:dyDescent="0.25">
      <c r="B203" s="1" t="s">
        <v>245</v>
      </c>
    </row>
    <row r="204" spans="2:2" x14ac:dyDescent="0.25">
      <c r="B204" s="1" t="s">
        <v>246</v>
      </c>
    </row>
    <row r="205" spans="2:2" x14ac:dyDescent="0.25">
      <c r="B205" t="s">
        <v>255</v>
      </c>
    </row>
    <row r="207" spans="2:2" x14ac:dyDescent="0.25">
      <c r="B207" t="s">
        <v>247</v>
      </c>
    </row>
    <row r="208" spans="2:2" x14ac:dyDescent="0.25">
      <c r="B208" t="s">
        <v>248</v>
      </c>
    </row>
    <row r="209" spans="2:2" x14ac:dyDescent="0.25">
      <c r="B209" t="s">
        <v>249</v>
      </c>
    </row>
    <row r="210" spans="2:2" x14ac:dyDescent="0.25">
      <c r="B210" t="s">
        <v>250</v>
      </c>
    </row>
    <row r="211" spans="2:2" x14ac:dyDescent="0.25">
      <c r="B211" t="s">
        <v>251</v>
      </c>
    </row>
    <row r="212" spans="2:2" x14ac:dyDescent="0.25">
      <c r="B212" t="s">
        <v>252</v>
      </c>
    </row>
    <row r="213" spans="2:2" x14ac:dyDescent="0.25">
      <c r="B213" t="s">
        <v>253</v>
      </c>
    </row>
    <row r="214" spans="2:2" x14ac:dyDescent="0.25">
      <c r="B214" t="s">
        <v>254</v>
      </c>
    </row>
    <row r="215" spans="2:2" x14ac:dyDescent="0.25">
      <c r="B215" t="s">
        <v>255</v>
      </c>
    </row>
    <row r="339" spans="4:10" x14ac:dyDescent="0.25">
      <c r="D339" s="1"/>
      <c r="E339" s="1"/>
      <c r="H339" s="1"/>
      <c r="I339" s="1"/>
      <c r="J339" s="1"/>
    </row>
    <row r="340" spans="4:10" x14ac:dyDescent="0.25">
      <c r="D340" s="1"/>
      <c r="E340" s="1"/>
      <c r="H340" s="1"/>
      <c r="I340" s="1"/>
      <c r="J340" s="1"/>
    </row>
    <row r="341" spans="4:10" x14ac:dyDescent="0.25">
      <c r="D341" s="1"/>
      <c r="E341" s="1"/>
      <c r="H341" s="1"/>
      <c r="I341" s="1"/>
      <c r="J341" s="1"/>
    </row>
    <row r="342" spans="4:10" x14ac:dyDescent="0.25">
      <c r="D342" s="1"/>
      <c r="E342" s="1"/>
      <c r="H342" s="1"/>
      <c r="I342" s="1"/>
      <c r="J342" s="1"/>
    </row>
    <row r="343" spans="4:10" x14ac:dyDescent="0.25">
      <c r="D343" s="1"/>
      <c r="E343" s="1"/>
      <c r="H343" s="1"/>
      <c r="I343" s="1"/>
      <c r="J343" s="1"/>
    </row>
    <row r="344" spans="4:10" x14ac:dyDescent="0.25">
      <c r="D344" s="1"/>
      <c r="E344" s="1"/>
      <c r="H344" s="1"/>
      <c r="I344" s="1"/>
      <c r="J344" s="1"/>
    </row>
    <row r="345" spans="4:10" x14ac:dyDescent="0.25">
      <c r="D345" s="1"/>
      <c r="E345" s="1"/>
      <c r="H345" s="1"/>
      <c r="I345" s="1"/>
      <c r="J345" s="1"/>
    </row>
    <row r="346" spans="4:10" x14ac:dyDescent="0.25">
      <c r="D346" s="1"/>
      <c r="E346" s="1"/>
      <c r="H346" s="1"/>
      <c r="I346" s="1"/>
      <c r="J346" s="1"/>
    </row>
    <row r="347" spans="4:10" x14ac:dyDescent="0.25">
      <c r="D347" s="1"/>
      <c r="E347" s="1"/>
      <c r="H347" s="1"/>
      <c r="I347" s="1"/>
      <c r="J347" s="1"/>
    </row>
    <row r="348" spans="4:10" x14ac:dyDescent="0.25">
      <c r="D348" s="1"/>
      <c r="E348" s="1"/>
      <c r="H348" s="1"/>
      <c r="I348" s="1"/>
      <c r="J348" s="1"/>
    </row>
    <row r="349" spans="4:10" x14ac:dyDescent="0.25">
      <c r="D349" s="1"/>
      <c r="E349" s="1"/>
      <c r="H349" s="1"/>
      <c r="I349" s="1"/>
      <c r="J349" s="1"/>
    </row>
    <row r="350" spans="4:10" x14ac:dyDescent="0.25">
      <c r="D350" s="1"/>
      <c r="E350" s="1"/>
      <c r="H350" s="1"/>
      <c r="I350" s="1"/>
      <c r="J350" s="1"/>
    </row>
    <row r="351" spans="4:10" x14ac:dyDescent="0.25">
      <c r="D351" s="1"/>
      <c r="E351" s="1"/>
      <c r="H351" s="1"/>
      <c r="I351" s="1"/>
      <c r="J351" s="1"/>
    </row>
    <row r="352" spans="4:10" x14ac:dyDescent="0.25">
      <c r="D352" s="1"/>
      <c r="E352" s="1"/>
      <c r="H352" s="1"/>
      <c r="I352" s="1"/>
      <c r="J352" s="1"/>
    </row>
    <row r="353" spans="4:10" x14ac:dyDescent="0.25">
      <c r="D353" s="1"/>
      <c r="E353" s="1"/>
      <c r="H353" s="1"/>
      <c r="I353" s="1"/>
      <c r="J353" s="1"/>
    </row>
    <row r="354" spans="4:10" x14ac:dyDescent="0.25">
      <c r="D354" s="1"/>
      <c r="E354" s="1"/>
      <c r="H354" s="1"/>
      <c r="I354" s="1"/>
      <c r="J354" s="1"/>
    </row>
    <row r="355" spans="4:10" x14ac:dyDescent="0.25">
      <c r="D355" s="1"/>
      <c r="E355" s="1"/>
      <c r="H355" s="1"/>
      <c r="I355" s="1"/>
      <c r="J355" s="1"/>
    </row>
    <row r="356" spans="4:10" x14ac:dyDescent="0.25">
      <c r="D356" s="1"/>
      <c r="E356" s="1"/>
      <c r="H356" s="1"/>
      <c r="I356" s="1"/>
      <c r="J356" s="1"/>
    </row>
    <row r="357" spans="4:10" x14ac:dyDescent="0.25">
      <c r="D357" s="1"/>
      <c r="E357" s="1"/>
      <c r="H357" s="1"/>
      <c r="I357" s="1"/>
      <c r="J357" s="1"/>
    </row>
    <row r="358" spans="4:10" x14ac:dyDescent="0.25">
      <c r="D358" s="1"/>
      <c r="E358" s="1"/>
      <c r="H358" s="1"/>
      <c r="I358" s="1"/>
      <c r="J358" s="1"/>
    </row>
    <row r="359" spans="4:10" x14ac:dyDescent="0.25">
      <c r="D359" s="1"/>
      <c r="E359" s="1"/>
      <c r="H359" s="1"/>
      <c r="I359" s="1"/>
      <c r="J359" s="1"/>
    </row>
    <row r="360" spans="4:10" x14ac:dyDescent="0.25">
      <c r="D360" s="1"/>
      <c r="E360" s="1"/>
      <c r="H360" s="1"/>
      <c r="I360" s="1"/>
      <c r="J360" s="1"/>
    </row>
    <row r="361" spans="4:10" x14ac:dyDescent="0.25">
      <c r="H361" s="1"/>
      <c r="I361" s="1"/>
      <c r="J361" s="1"/>
    </row>
    <row r="362" spans="4:10" x14ac:dyDescent="0.25">
      <c r="D362" s="1"/>
      <c r="E362" s="1"/>
    </row>
    <row r="363" spans="4:10" x14ac:dyDescent="0.25">
      <c r="H363" s="1"/>
      <c r="I363" s="1"/>
      <c r="J363" s="1"/>
    </row>
  </sheetData>
  <sheetProtection algorithmName="SHA-512" hashValue="fqpLJQgRf0JZ6Bpw+4jG7DtKFZNa2Rid0IkwwjYx2cvGyu76DdYVLeE140POxDH59t3sKnxqbDnkrfTTokObGQ==" saltValue="J7hwZhdyNRxQ0Xoitqwhig==" spinCount="100000" sheet="1" objects="1" scenarios="1"/>
  <sortState ref="M23:P33">
    <sortCondition ref="M23:M33"/>
  </sortState>
  <dataConsolidate/>
  <mergeCells count="29">
    <mergeCell ref="F1:J1"/>
    <mergeCell ref="F2:J2"/>
    <mergeCell ref="F3:J3"/>
    <mergeCell ref="D14:J14"/>
    <mergeCell ref="D143:G143"/>
    <mergeCell ref="H143:J143"/>
    <mergeCell ref="G4:I4"/>
    <mergeCell ref="F15:G15"/>
    <mergeCell ref="F63:G63"/>
    <mergeCell ref="I63:I64"/>
    <mergeCell ref="D75:J75"/>
    <mergeCell ref="D63:D64"/>
    <mergeCell ref="J15:J16"/>
    <mergeCell ref="I15:I16"/>
    <mergeCell ref="D15:D16"/>
    <mergeCell ref="D12:J12"/>
    <mergeCell ref="D155:J155"/>
    <mergeCell ref="H148:J148"/>
    <mergeCell ref="H147:J147"/>
    <mergeCell ref="H146:J146"/>
    <mergeCell ref="D150:G150"/>
    <mergeCell ref="H149:J149"/>
    <mergeCell ref="D149:G149"/>
    <mergeCell ref="H150:J153"/>
    <mergeCell ref="H132:H133"/>
    <mergeCell ref="D142:J142"/>
    <mergeCell ref="D144:G144"/>
    <mergeCell ref="H144:J144"/>
    <mergeCell ref="F145:G145"/>
  </mergeCells>
  <conditionalFormatting sqref="I73">
    <cfRule type="cellIs" dxfId="9" priority="29" operator="lessThan">
      <formula>6</formula>
    </cfRule>
  </conditionalFormatting>
  <conditionalFormatting sqref="I17:J61 G37:G61">
    <cfRule type="cellIs" dxfId="8" priority="11" stopIfTrue="1" operator="between">
      <formula>6</formula>
      <formula>6.9</formula>
    </cfRule>
  </conditionalFormatting>
  <conditionalFormatting sqref="G17:G23 G25:G33 G35">
    <cfRule type="cellIs" dxfId="7" priority="9" stopIfTrue="1" operator="between">
      <formula>6</formula>
      <formula>6.9</formula>
    </cfRule>
  </conditionalFormatting>
  <conditionalFormatting sqref="G24">
    <cfRule type="cellIs" dxfId="6" priority="8" stopIfTrue="1" operator="between">
      <formula>6</formula>
      <formula>6.9</formula>
    </cfRule>
  </conditionalFormatting>
  <conditionalFormatting sqref="G34">
    <cfRule type="cellIs" dxfId="5" priority="7" stopIfTrue="1" operator="between">
      <formula>6</formula>
      <formula>6.9</formula>
    </cfRule>
  </conditionalFormatting>
  <conditionalFormatting sqref="G36">
    <cfRule type="cellIs" dxfId="4" priority="6" stopIfTrue="1" operator="between">
      <formula>6</formula>
      <formula>6.9</formula>
    </cfRule>
  </conditionalFormatting>
  <conditionalFormatting sqref="I65">
    <cfRule type="cellIs" dxfId="1" priority="2" stopIfTrue="1" operator="between">
      <formula>6</formula>
      <formula>6.9</formula>
    </cfRule>
  </conditionalFormatting>
  <conditionalFormatting sqref="I66:I72">
    <cfRule type="cellIs" dxfId="0" priority="1" stopIfTrue="1" operator="between">
      <formula>6</formula>
      <formula>6.9</formula>
    </cfRule>
  </conditionalFormatting>
  <dataValidations count="12">
    <dataValidation type="list" allowBlank="1" showInputMessage="1" showErrorMessage="1" sqref="F6">
      <formula1>$T$23:$T$43</formula1>
    </dataValidation>
    <dataValidation type="list" allowBlank="1" showInputMessage="1" showErrorMessage="1" sqref="D17:D62 D65:D73">
      <formula1>$L$25:$L$26</formula1>
    </dataValidation>
    <dataValidation type="list" allowBlank="1" showInputMessage="1" showErrorMessage="1" sqref="H134:H139 H65:H73">
      <formula1>$W$23:$W$26</formula1>
    </dataValidation>
    <dataValidation type="custom" allowBlank="1" showInputMessage="1" showErrorMessage="1" sqref="I73">
      <formula1>IF(#REF!="TRANSFERENCIA",I73&gt;=7,I73&gt;=6)</formula1>
    </dataValidation>
    <dataValidation type="decimal" allowBlank="1" showInputMessage="1" showErrorMessage="1" errorTitle="Nota Definitiva" error="La nota definitiva está comprendida entre 6,0 a 10,0" promptTitle="Nota definitiva" prompt="La nota debe ser superior a 6.0" sqref="I17:I61 I65:I72">
      <formula1>6</formula1>
      <formula2>10</formula2>
    </dataValidation>
    <dataValidation type="list" allowBlank="1" showInputMessage="1" showErrorMessage="1" errorTitle="Nota Definitiva" error="La nota definitiva está comprendida entre 6,0 a 10,0" promptTitle="Nota definitiva" prompt="La nota debe ser superior a 6.0" sqref="J17:J61">
      <formula1>$B$17:$B$70</formula1>
    </dataValidation>
    <dataValidation type="list" showDropDown="1" showInputMessage="1" showErrorMessage="1" sqref="F17:F61">
      <formula1>$B$71:$B$114</formula1>
    </dataValidation>
    <dataValidation type="list" errorStyle="warning" allowBlank="1" showInputMessage="1" error="por favor escribir el nombre completo del programa origen" prompt="si la electiva no se encuentra, por favor seleccionar la opción OTRA, escribirla y haga clic en si. Gracias" sqref="J68:J70">
      <formula1>$B$117:$B$205</formula1>
    </dataValidation>
    <dataValidation type="list" allowBlank="1" showInputMessage="1" showErrorMessage="1" sqref="F134:F139">
      <formula1>$F$65:$F$70</formula1>
    </dataValidation>
    <dataValidation type="list" operator="equal" allowBlank="1" showInputMessage="1" showErrorMessage="1" sqref="G134">
      <formula1>"2"</formula1>
    </dataValidation>
    <dataValidation type="list" allowBlank="1" showInputMessage="1" showErrorMessage="1" sqref="G135:G139">
      <formula1>"2"</formula1>
    </dataValidation>
    <dataValidation type="list" errorStyle="warning" allowBlank="1" showInputMessage="1" error="por favor escribir el nombre completo del programa origen" prompt="si la electiva no se encuentra, por favor seleccionar la opción OTRA, escribirla y haga clic en si. Gracias" sqref="J65:J67">
      <formula1>$B$207:$B$215</formula1>
    </dataValidation>
  </dataValidations>
  <pageMargins left="0.25" right="0.25" top="0.75" bottom="0.75" header="0.3" footer="0.3"/>
  <pageSetup scale="42" fitToHeight="0" orientation="portrait" r:id="rId1"/>
  <headerFooter>
    <oddFooter>&amp;L&amp;A&amp;RPágina &amp;P de &amp;N</oddFooter>
  </headerFooter>
  <rowBreaks count="1" manualBreakCount="1">
    <brk id="74" min="3" max="9" man="1"/>
  </rowBreaks>
  <colBreaks count="1" manualBreakCount="1">
    <brk id="9" max="1048575" man="1"/>
  </colBreaks>
  <ignoredErrors>
    <ignoredError sqref="F74" evalError="1"/>
    <ignoredError sqref="U26 U29:U33 U35 U37:U82 U154 U158 U155 U152 U83:U146 U159:U161 U149:U150 U147 U148 U162:U169"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ARyCA FHA 001 13</vt:lpstr>
      <vt:lpstr>'ARyCA FHA 001 13'!Área_de_impresión</vt:lpstr>
      <vt:lpstr>'ARyCA FHA 001 13'!Títulos_a_imprimir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dcedeno</dc:creator>
  <cp:lastModifiedBy>usuario</cp:lastModifiedBy>
  <cp:lastPrinted>2021-06-11T21:48:32Z</cp:lastPrinted>
  <dcterms:created xsi:type="dcterms:W3CDTF">2010-10-20T16:12:01Z</dcterms:created>
  <dcterms:modified xsi:type="dcterms:W3CDTF">2021-06-11T21:55:45Z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48147</vt:lpwstr>
  </property>
  <property fmtid="{D5CDD505-2E9C-101B-9397-08002B2CF9AE}" name="NXPowerLiteSettings" pid="3">
    <vt:lpwstr>C7000400038000</vt:lpwstr>
  </property>
  <property fmtid="{D5CDD505-2E9C-101B-9397-08002B2CF9AE}" name="NXPowerLiteVersion" pid="4">
    <vt:lpwstr>S9.0.3</vt:lpwstr>
  </property>
</Properties>
</file>