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nvocatoria Enviar 2017\"/>
    </mc:Choice>
  </mc:AlternateContent>
  <workbookProtection workbookAlgorithmName="SHA-512" workbookHashValue="kTelkUyAkKZwre0JzZ3ExLp5aIE3EWx3CCiFtn8HJ/9stiNkgBTrMZDC4BvCARqCeQfisMJq5901mmXYKwxIQQ==" workbookSaltValue="HclP13Nhi0nu5Zqgg7AOSw==" workbookSpinCount="100000" lockStructure="1"/>
  <bookViews>
    <workbookView xWindow="0" yWindow="180" windowWidth="15120" windowHeight="5955" tabRatio="748" activeTab="2"/>
  </bookViews>
  <sheets>
    <sheet name="INSTRUCTIVO" sheetId="11" r:id="rId1"/>
    <sheet name="1 Personal" sheetId="3" r:id="rId2"/>
    <sheet name="2 Gastos de viaje" sheetId="7" r:id="rId3"/>
    <sheet name="3 Asist. Técnica" sheetId="8" r:id="rId4"/>
    <sheet name="4 Otros Gastos" sheetId="9" r:id="rId5"/>
    <sheet name="5 Inversión" sheetId="10" r:id="rId6"/>
    <sheet name="6 Auxiliares y Monitores" sheetId="12" r:id="rId7"/>
    <sheet name="INFORMACIÓN GENERAL" sheetId="5" r:id="rId8"/>
    <sheet name="PRESUPUESTO" sheetId="4" state="hidden" r:id="rId9"/>
    <sheet name="TARIFAS" sheetId="6" state="hidden" r:id="rId10"/>
  </sheets>
  <calcPr calcId="152511"/>
  <pivotCaches>
    <pivotCache cacheId="3" r:id="rId11"/>
  </pivotCaches>
</workbook>
</file>

<file path=xl/calcChain.xml><?xml version="1.0" encoding="utf-8"?>
<calcChain xmlns="http://schemas.openxmlformats.org/spreadsheetml/2006/main">
  <c r="E7" i="7" l="1"/>
  <c r="E5" i="9"/>
  <c r="E6" i="9"/>
  <c r="E7" i="9"/>
  <c r="E8" i="9"/>
  <c r="E9" i="9"/>
  <c r="E4" i="9"/>
  <c r="D27" i="5" l="1"/>
  <c r="D2" i="12"/>
  <c r="C32" i="6"/>
  <c r="G4" i="7" l="1"/>
  <c r="C20" i="6" l="1"/>
  <c r="C19" i="6"/>
  <c r="C18" i="6"/>
  <c r="C17" i="6"/>
  <c r="C16" i="6"/>
  <c r="C13" i="6"/>
  <c r="C12" i="6"/>
  <c r="C11" i="6"/>
  <c r="C10" i="6"/>
  <c r="C9" i="6"/>
  <c r="F14" i="10" l="1"/>
  <c r="F13" i="8"/>
  <c r="F12" i="8"/>
  <c r="F11" i="8"/>
  <c r="F10" i="8"/>
  <c r="F9" i="8"/>
  <c r="F8" i="8"/>
  <c r="F7" i="8"/>
  <c r="F6" i="8"/>
  <c r="F5" i="8"/>
  <c r="F4" i="8"/>
  <c r="B13" i="5"/>
  <c r="B14" i="5"/>
  <c r="B15" i="5"/>
  <c r="B26" i="5"/>
  <c r="B25" i="5"/>
  <c r="B24" i="5"/>
  <c r="B23" i="5"/>
  <c r="B22" i="5"/>
  <c r="B21" i="5"/>
  <c r="B20" i="5"/>
  <c r="B19" i="5"/>
  <c r="B18" i="5"/>
  <c r="B17" i="5"/>
  <c r="B16" i="5"/>
  <c r="E4" i="7"/>
  <c r="H4" i="7" l="1"/>
  <c r="H5" i="7"/>
  <c r="G5" i="7"/>
  <c r="E5" i="7"/>
  <c r="F5" i="7"/>
  <c r="J5" i="7"/>
  <c r="F4" i="7"/>
  <c r="J4" i="7" s="1"/>
  <c r="F4" i="3"/>
  <c r="H4" i="3" s="1"/>
  <c r="G4" i="3"/>
  <c r="D1" i="8"/>
  <c r="G8" i="4" s="1"/>
  <c r="D20" i="5" s="1"/>
  <c r="C1" i="9"/>
  <c r="D1" i="9"/>
  <c r="C31" i="5"/>
  <c r="G14" i="4"/>
  <c r="D26" i="5" s="1"/>
  <c r="G13" i="4"/>
  <c r="D25" i="5" s="1"/>
  <c r="G12" i="4"/>
  <c r="D24" i="5" s="1"/>
  <c r="G11" i="4"/>
  <c r="D23" i="5" s="1"/>
  <c r="G10" i="4"/>
  <c r="D22" i="5" s="1"/>
  <c r="G9" i="4"/>
  <c r="D21" i="5" s="1"/>
  <c r="F11" i="3"/>
  <c r="G11" i="3" s="1"/>
  <c r="F10" i="3"/>
  <c r="G10" i="3" s="1"/>
  <c r="F9" i="3"/>
  <c r="G9" i="3" s="1"/>
  <c r="F8" i="3"/>
  <c r="G8" i="3" s="1"/>
  <c r="F7" i="3"/>
  <c r="G7" i="3" s="1"/>
  <c r="F6" i="3"/>
  <c r="G6" i="3" s="1"/>
  <c r="F5" i="3"/>
  <c r="G5" i="3" s="1"/>
  <c r="H6" i="3"/>
  <c r="H8" i="3"/>
  <c r="H9" i="3"/>
  <c r="H10" i="3"/>
  <c r="H11" i="3"/>
  <c r="B23" i="6"/>
  <c r="A26" i="5"/>
  <c r="A25" i="5"/>
  <c r="A24" i="5"/>
  <c r="A23" i="5"/>
  <c r="A22" i="5"/>
  <c r="A21" i="5"/>
  <c r="A20" i="5"/>
  <c r="A19" i="5"/>
  <c r="A18" i="5"/>
  <c r="A17" i="5"/>
  <c r="A16" i="5"/>
  <c r="A15" i="5"/>
  <c r="A14" i="5"/>
  <c r="D13" i="5"/>
  <c r="A13" i="5"/>
  <c r="H8" i="7"/>
  <c r="G8" i="7"/>
  <c r="F8" i="7"/>
  <c r="E8" i="7"/>
  <c r="H7" i="7"/>
  <c r="G7" i="7"/>
  <c r="F7" i="7"/>
  <c r="H6" i="7"/>
  <c r="G6" i="7"/>
  <c r="F6" i="7"/>
  <c r="E6" i="7"/>
  <c r="J6" i="7"/>
  <c r="K6" i="7"/>
  <c r="J7" i="7"/>
  <c r="K7" i="7"/>
  <c r="J8" i="7"/>
  <c r="K8" i="7"/>
  <c r="A10" i="4"/>
  <c r="A7" i="4"/>
  <c r="A6" i="4"/>
  <c r="A5" i="4"/>
  <c r="A14" i="4"/>
  <c r="A13" i="4"/>
  <c r="A12" i="4"/>
  <c r="A11" i="4"/>
  <c r="A9" i="4"/>
  <c r="E1" i="10"/>
  <c r="E1" i="8"/>
  <c r="A15" i="4"/>
  <c r="A8" i="4"/>
  <c r="A4" i="4"/>
  <c r="A2" i="4"/>
  <c r="A3" i="4"/>
  <c r="J1" i="3"/>
  <c r="D33" i="5" s="1"/>
  <c r="I1" i="3"/>
  <c r="H7" i="3" l="1"/>
  <c r="E1" i="7"/>
  <c r="G4" i="4" s="1"/>
  <c r="D16" i="5" s="1"/>
  <c r="H5" i="3"/>
  <c r="G1" i="7"/>
  <c r="G6" i="4" s="1"/>
  <c r="D18" i="5" s="1"/>
  <c r="K5" i="7"/>
  <c r="H1" i="7"/>
  <c r="G7" i="4" s="1"/>
  <c r="D19" i="5" s="1"/>
  <c r="F1" i="7"/>
  <c r="G5" i="4" s="1"/>
  <c r="D17" i="5" s="1"/>
  <c r="L1" i="7"/>
  <c r="K4" i="7"/>
  <c r="G1" i="3"/>
  <c r="G3" i="4" s="1"/>
  <c r="D15" i="5" s="1"/>
  <c r="H1" i="3" l="1"/>
  <c r="G2" i="4" s="1"/>
  <c r="D14" i="5" s="1"/>
  <c r="K1" i="7"/>
  <c r="D32" i="5"/>
  <c r="D34" i="5" s="1"/>
  <c r="C33" i="5" l="1"/>
  <c r="B33" i="5" s="1"/>
  <c r="F5" i="10"/>
  <c r="F7" i="10"/>
  <c r="F9" i="10"/>
  <c r="F10" i="10"/>
  <c r="F11" i="10"/>
  <c r="F8" i="10"/>
  <c r="F12" i="10"/>
  <c r="F13" i="10"/>
  <c r="D1" i="10"/>
  <c r="C32" i="5" s="1"/>
  <c r="B32" i="5" s="1"/>
  <c r="F6" i="10"/>
  <c r="G15" i="4" l="1"/>
  <c r="D28" i="5" s="1"/>
  <c r="B34" i="5"/>
  <c r="C34" i="5"/>
  <c r="E28" i="5" l="1"/>
  <c r="B10" i="5"/>
  <c r="D35" i="5"/>
  <c r="E32" i="5"/>
  <c r="E19" i="5"/>
  <c r="E21" i="5"/>
  <c r="E26" i="5"/>
  <c r="E17" i="5"/>
  <c r="E14" i="5"/>
  <c r="E15" i="5"/>
  <c r="E18" i="5"/>
  <c r="E23" i="5"/>
  <c r="E20" i="5"/>
  <c r="C35" i="5"/>
  <c r="E25" i="5"/>
  <c r="E22" i="5"/>
  <c r="E24" i="5"/>
  <c r="E16" i="5"/>
  <c r="E33" i="5"/>
</calcChain>
</file>

<file path=xl/comments1.xml><?xml version="1.0" encoding="utf-8"?>
<comments xmlns="http://schemas.openxmlformats.org/spreadsheetml/2006/main">
  <authors>
    <author>Carlos Arturo Montoya</author>
  </authors>
  <commentList>
    <comment ref="B3" authorId="0" shapeId="0">
      <text>
        <r>
          <rPr>
            <b/>
            <sz val="9"/>
            <color indexed="81"/>
            <rFont val="Tahoma"/>
            <family val="2"/>
          </rPr>
          <t>DESCARGA Y OPS SE REFIERE A SERVICIOS PERSONALES PAGOS POR LA UNIVERSIDAD CATÓLICA DE COLOMBIA.
CONTRAPARTIDA SE REFIERE A SERVICIOS PERSONALES PAGOS POR OTRA ENTIDAD EN DINERO O ESPECIE.</t>
        </r>
      </text>
    </comment>
  </commentList>
</comments>
</file>

<file path=xl/comments2.xml><?xml version="1.0" encoding="utf-8"?>
<comments xmlns="http://schemas.openxmlformats.org/spreadsheetml/2006/main">
  <authors>
    <author>Carlos Arturo Montoya</author>
  </authors>
  <commentList>
    <comment ref="K1" authorId="0" shapeId="0">
      <text>
        <r>
          <rPr>
            <b/>
            <sz val="9"/>
            <color indexed="81"/>
            <rFont val="Tahoma"/>
            <family val="2"/>
          </rPr>
          <t>EL MÁXIMO VALOR FINANCIABLE POR PROYECTO SON 8'400.000</t>
        </r>
      </text>
    </comment>
    <comment ref="E3" authorId="0" shapeId="0">
      <text>
        <r>
          <rPr>
            <b/>
            <sz val="9"/>
            <color indexed="81"/>
            <rFont val="Tahoma"/>
            <family val="2"/>
          </rPr>
          <t>SE PRESENTAN TARIFAS SUGERIDAS
EL MÁXIMO VALOR FINANCIABLE EN GASTOS DE VIAJE SON 7'000.000 POR PROYECTO</t>
        </r>
      </text>
    </comment>
  </commentList>
</comments>
</file>

<file path=xl/sharedStrings.xml><?xml version="1.0" encoding="utf-8"?>
<sst xmlns="http://schemas.openxmlformats.org/spreadsheetml/2006/main" count="194" uniqueCount="121">
  <si>
    <t>UNIVERSIDAD CATÓLICA DE COLOMBIA</t>
  </si>
  <si>
    <t>OTRA ENTIDAD</t>
  </si>
  <si>
    <t>APORTES  EN DINERO</t>
  </si>
  <si>
    <t>APORTES EN ESPECIE</t>
  </si>
  <si>
    <t>SERVICIOS PERSONALES / HONORARIOS</t>
  </si>
  <si>
    <t>NOMBRE / ROL</t>
  </si>
  <si>
    <t>CATEGORÍA</t>
  </si>
  <si>
    <t>DEDICACIÓN HRS/SEM</t>
  </si>
  <si>
    <t>NO. SEMANAS</t>
  </si>
  <si>
    <t>VALOR HORA</t>
  </si>
  <si>
    <t>HONORARIOS</t>
  </si>
  <si>
    <t>DESCARGA</t>
  </si>
  <si>
    <t>TOTAL</t>
  </si>
  <si>
    <t>NOMBRE VIAJERO</t>
  </si>
  <si>
    <t>ORIGEN/ DESTINO</t>
  </si>
  <si>
    <t>NOCHES ESTADÍA</t>
  </si>
  <si>
    <t>TIPO DE SERVICIO</t>
  </si>
  <si>
    <t>DESCRIPCIÓN SERVICIO</t>
  </si>
  <si>
    <t>CANTIDAD REQUERIDA</t>
  </si>
  <si>
    <t>OTROS GASTOS</t>
  </si>
  <si>
    <t>TIPO GASTO</t>
  </si>
  <si>
    <t>DESCRIPCIÓN REQUERIMIENTO</t>
  </si>
  <si>
    <t>CANTIDAD(ES) REQUERIDA(S)</t>
  </si>
  <si>
    <t>VALOR TOTAL</t>
  </si>
  <si>
    <t>UTILES DE ESCRITORIO Y PAPELERÍA</t>
  </si>
  <si>
    <t>INSCRIPCIONES Y AFILIACIONES</t>
  </si>
  <si>
    <t>CASINO Y RESTAURANTE</t>
  </si>
  <si>
    <t>TAXIS Y BUSES</t>
  </si>
  <si>
    <t>INVERSIONES</t>
  </si>
  <si>
    <t>TIPO DE INVERSIÓN</t>
  </si>
  <si>
    <t>RUBRO</t>
  </si>
  <si>
    <t>ASISTENCIA TÉCNICA</t>
  </si>
  <si>
    <t>OPS</t>
  </si>
  <si>
    <t>CENTRO COSTO</t>
  </si>
  <si>
    <t>FONDO</t>
  </si>
  <si>
    <t>TIPO</t>
  </si>
  <si>
    <t>HOJA</t>
  </si>
  <si>
    <t>SERVICIOS PERSONALES Y HONORARIOS</t>
  </si>
  <si>
    <t>NOMBRE PROYECTO:</t>
  </si>
  <si>
    <t>CENTRO DE COSTO:</t>
  </si>
  <si>
    <t>FECHA PRESENTACIÓN:</t>
  </si>
  <si>
    <t>VALOR TOTAL PROYECTO:</t>
  </si>
  <si>
    <t>FUNCIÓN</t>
  </si>
  <si>
    <t>GASTOS DE VIAJE</t>
  </si>
  <si>
    <t>NACIONAL</t>
  </si>
  <si>
    <t>INTERNACIONAL</t>
  </si>
  <si>
    <t>MANUTENCIÓN</t>
  </si>
  <si>
    <t>INSCRIPCIÓN</t>
  </si>
  <si>
    <t>ADQUISICIÓN BIBLIOGRÁFICA, BASES DE DATOS O SUSCRIPCIONES A PERIÓDICOS O REVISTAS</t>
  </si>
  <si>
    <t>TIQUETES AEREOS</t>
  </si>
  <si>
    <t>PASAJES AEREOS</t>
  </si>
  <si>
    <t>DERECHOS DE PUBLICACIÓN DE ARTÍCULOS</t>
  </si>
  <si>
    <t>INSCRIPCIÓN A EVENTOS ACADÉMICOS</t>
  </si>
  <si>
    <t>VIÁTICOS DOCENTES</t>
  </si>
  <si>
    <t>ALOJAMIENTO</t>
  </si>
  <si>
    <t>ACTIVIDAD</t>
  </si>
  <si>
    <t>TC</t>
  </si>
  <si>
    <t>PASAJES</t>
  </si>
  <si>
    <t>MANUTENCION</t>
  </si>
  <si>
    <t>AUX. INVEST.</t>
  </si>
  <si>
    <t>RESUMEN PRESUPUESTO APORTADO POR UNIVESIDAD CATÓLICA DE COLOMBIA</t>
  </si>
  <si>
    <t>RESUMEN PRESUPUESTO TOTAL PROYECTO</t>
  </si>
  <si>
    <t>DIRECCIÓN CENTRAL DE INVESTIGACIONES</t>
  </si>
  <si>
    <t>CONVOCATORIA DE INVESTIGACIONES 2016</t>
  </si>
  <si>
    <t>FACT. PREST</t>
  </si>
  <si>
    <t>HASTA</t>
  </si>
  <si>
    <t xml:space="preserve">DOCTOR </t>
  </si>
  <si>
    <t>MAESTRÍA</t>
  </si>
  <si>
    <t>DOCTOR / EXPERTO / INTERNACIONAL</t>
  </si>
  <si>
    <t xml:space="preserve"> </t>
  </si>
  <si>
    <t>ESPECIALIZACIÓN</t>
  </si>
  <si>
    <t>HITOS Y PRODUCTOS</t>
  </si>
  <si>
    <t>VALOR CONTRAPARTIDA</t>
  </si>
  <si>
    <t>%</t>
  </si>
  <si>
    <t>VALOR UNIVERSIDAD CATÓLICA DE COLOMBIA</t>
  </si>
  <si>
    <t>FECHA</t>
  </si>
  <si>
    <t>PRODUCTO</t>
  </si>
  <si>
    <t>TOTALES</t>
  </si>
  <si>
    <t>TIPO APORTE</t>
  </si>
  <si>
    <t>AVANCES</t>
  </si>
  <si>
    <t>AVANCE 1</t>
  </si>
  <si>
    <t>ENTREGA PRIMER AÑO</t>
  </si>
  <si>
    <t>ENTREGA SEGUNDO AÑO</t>
  </si>
  <si>
    <t>RESPONSABLE</t>
  </si>
  <si>
    <t>CONTRAPARTIDA</t>
  </si>
  <si>
    <r>
      <t>GASTOS DE VIAJE</t>
    </r>
    <r>
      <rPr>
        <sz val="9"/>
        <color rgb="FF000000"/>
        <rFont val="Calibri"/>
        <family val="2"/>
        <scheme val="minor"/>
      </rPr>
      <t> </t>
    </r>
  </si>
  <si>
    <r>
      <t>ASISTENCIA TÉCNICA</t>
    </r>
    <r>
      <rPr>
        <sz val="9"/>
        <color rgb="FF000000"/>
        <rFont val="Calibri"/>
        <family val="2"/>
        <scheme val="minor"/>
      </rPr>
      <t> </t>
    </r>
  </si>
  <si>
    <t>INCREMENTO ESTIMADO</t>
  </si>
  <si>
    <t>VALOR APORTES</t>
  </si>
  <si>
    <t xml:space="preserve">VALOR TOTAL </t>
  </si>
  <si>
    <t>CATEGORÍAS EXTENSION</t>
  </si>
  <si>
    <t>2016 MES</t>
  </si>
  <si>
    <t>2016 HRA</t>
  </si>
  <si>
    <t>INSTRUCTIVO FORMATO PRESUPUESTO</t>
  </si>
  <si>
    <t>Para diligenciar el presupuesto del proyecto de investigación tener en cuenta:</t>
  </si>
  <si>
    <r>
      <rPr>
        <b/>
        <u/>
        <sz val="11"/>
        <color theme="1"/>
        <rFont val="Calibri"/>
        <family val="2"/>
        <scheme val="minor"/>
      </rPr>
      <t>1. Hoja Personal:</t>
    </r>
    <r>
      <rPr>
        <sz val="11"/>
        <color theme="1"/>
        <rFont val="Calibri"/>
        <family val="2"/>
        <scheme val="minor"/>
      </rPr>
      <t xml:space="preserve">
• Utilice una fila por cada persona que vaya a participar en el desarrollo del proyecto.
• Diligencie el nombre del investigador y en la columna “tipo” escoja de la lista desplegable la forma de contratación del investigador: Descarga, OPS, si es auxiliar del proyecto o si es contrapartida de otra institución.
• Diligencie las columnas: “Categoría del investigador” (1 a 5), “horas por semana” y “número de semanas” de dedicación de cada investigador.  El valor de la hora que aparece es el determinado por  la oficina de presupuesto para cada categoría.
En el caso de los auxiliares la tarifa está determinada por la oficina de presupuesto y en el caso de ser contrapartida el valor es dado por la otra institución.
</t>
    </r>
  </si>
  <si>
    <r>
      <rPr>
        <b/>
        <u/>
        <sz val="11"/>
        <color theme="1"/>
        <rFont val="Calibri"/>
        <family val="2"/>
        <scheme val="minor"/>
      </rPr>
      <t>2. Hoja Gastos de viaje</t>
    </r>
    <r>
      <rPr>
        <sz val="11"/>
        <color theme="1"/>
        <rFont val="Calibri"/>
        <family val="2"/>
        <scheme val="minor"/>
      </rPr>
      <t xml:space="preserve">
• Utilice una fila por cada persona que vaya a realizar un viaje.
• En la columna “tipo” escoja de la lista desplegable si es viaje Internacional o Nacional. En las columnas “pasajes aéreos”, “inscripción”, “alojamiento” y “manutención” aparecen tarifas sugeridas, sin embargo estas  pueden ser modificadas teniendo en cuenta que el total no  exceda el monto límite de la convocatoria.
• Diligencie las columna “actividad” (presentación de ponencia, trabajo de campo…etc.), “origen/destino” y “noches de estadía” para que se calcule el valor total de los viajes.
</t>
    </r>
  </si>
  <si>
    <r>
      <rPr>
        <b/>
        <u/>
        <sz val="11"/>
        <color theme="1"/>
        <rFont val="Calibri"/>
        <family val="2"/>
        <scheme val="minor"/>
      </rPr>
      <t>3. Hoja Asistencia Técnica</t>
    </r>
    <r>
      <rPr>
        <b/>
        <sz val="11"/>
        <color theme="1"/>
        <rFont val="Calibri"/>
        <family val="2"/>
        <scheme val="minor"/>
      </rPr>
      <t xml:space="preserve">
•</t>
    </r>
    <r>
      <rPr>
        <sz val="11"/>
        <color theme="1"/>
        <rFont val="Calibri"/>
        <family val="2"/>
        <scheme val="minor"/>
      </rPr>
      <t xml:space="preserve"> Diligencie el “tipo de servicio”, la “descripción del servicio” y “cantidad requerida”. En la columna  “valor aporte” registre el valor total del servicio.
</t>
    </r>
  </si>
  <si>
    <r>
      <rPr>
        <b/>
        <u/>
        <sz val="11"/>
        <color theme="1"/>
        <rFont val="Calibri"/>
        <family val="2"/>
        <scheme val="minor"/>
      </rPr>
      <t>4. Hoja Otros Gastos</t>
    </r>
    <r>
      <rPr>
        <sz val="11"/>
        <color theme="1"/>
        <rFont val="Calibri"/>
        <family val="2"/>
        <scheme val="minor"/>
      </rPr>
      <t xml:space="preserve">
• Diligencie la “descripción del requerimiento” y el valor total del requerimiento.
• Si existe un gasto adicional que no está contemplado en las filas habilitadas, comunicarse con la Dirección Central de Investigaciones.
</t>
    </r>
  </si>
  <si>
    <r>
      <rPr>
        <b/>
        <u/>
        <sz val="11"/>
        <color theme="1"/>
        <rFont val="Calibri"/>
        <family val="2"/>
        <scheme val="minor"/>
      </rPr>
      <t>5. Hoja Inversiones</t>
    </r>
    <r>
      <rPr>
        <sz val="11"/>
        <color theme="1"/>
        <rFont val="Calibri"/>
        <family val="2"/>
        <scheme val="minor"/>
      </rPr>
      <t xml:space="preserve">
• Diligenciar las columnas “tipo de inversión”, “descripción del requerimiento” y “cantidades requeridas”. En la columna “valor aportes” se diligencia el valor total de la inversión. 
• Se deben anexar las especificaciones técnicas,  la justificación de la utilización del equipo en el proyecto y el uso posterior en la universidad al finalizar el proyecto.</t>
    </r>
  </si>
  <si>
    <t>AVANCE 1 SEGUNDO AÑO</t>
  </si>
  <si>
    <t>Nombres y Firmas</t>
  </si>
  <si>
    <t>Suma de DEDICACIÓN HRS/SEM</t>
  </si>
  <si>
    <t>Suma de NO. SEMANAS</t>
  </si>
  <si>
    <t xml:space="preserve">Nombre y  firma Director del proyecto: </t>
  </si>
  <si>
    <t>PEDRO RODRIGUEZ</t>
  </si>
  <si>
    <t>CAMILO PEREZ</t>
  </si>
  <si>
    <t>JACINTO MEDRANO</t>
  </si>
  <si>
    <t>AUXILIAR INVESTIGACIÓN</t>
  </si>
  <si>
    <t>1 CAT HRA</t>
  </si>
  <si>
    <t>VALOR HORA PRIMERA CATEGORÍA</t>
  </si>
  <si>
    <t>AUXILIARES DE INVESTIGACIÓN (INFORMATIVO)</t>
  </si>
  <si>
    <t>NUMERO</t>
  </si>
  <si>
    <t>HORAS TOTALES ANUALES</t>
  </si>
  <si>
    <t>VALOR</t>
  </si>
  <si>
    <t>MONITOR DE INVESTIGACIÓN (Descuento Mat.)</t>
  </si>
  <si>
    <t>AUXILIAR DE INVESTIGACIÓN (Trabajo de Grado)</t>
  </si>
  <si>
    <r>
      <rPr>
        <b/>
        <u/>
        <sz val="11"/>
        <color theme="1"/>
        <rFont val="Calibri"/>
        <family val="2"/>
        <scheme val="minor"/>
      </rPr>
      <t>6. Auxiliares de investigación y Monitores</t>
    </r>
    <r>
      <rPr>
        <sz val="11"/>
        <color theme="1"/>
        <rFont val="Calibri"/>
        <family val="2"/>
        <scheme val="minor"/>
      </rPr>
      <t xml:space="preserve">
Diligencie en esta pestaña el tipo y número  de auxiliares de investigación o monitores de investigación que participaran en el desarrollo del proyecto y el número estimado de horas totales anuales que dedicarán los estudiantes.</t>
    </r>
  </si>
  <si>
    <r>
      <t xml:space="preserve">7. Hoja Información General
</t>
    </r>
    <r>
      <rPr>
        <b/>
        <sz val="11"/>
        <color theme="1"/>
        <rFont val="Calibri"/>
        <family val="2"/>
        <scheme val="minor"/>
      </rPr>
      <t xml:space="preserve">
• En esta hoja se visualiza el resumen del presupuesto total que es generado automáticamente apartir de la información ya registrada.                                                                                                          
• En el encabezado diligenciar el nombre del proyecto y la fecha de elaboración.
• En la parte inferior del resumen, diligenciar los entregables (productos) del proyecto en cada uno de los avances y los productos finales.
</t>
    </r>
  </si>
  <si>
    <t>NOMBRE DEL PROYECTO</t>
  </si>
  <si>
    <t>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</si>
</sst>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quot;$&quot;\ #,##0_);[Red]\(&quot;$&quot;\ #,##0\)"/>
    <numFmt numFmtId="165" formatCode="_(&quot;$&quot;\ * #,##0.00_);_(&quot;$&quot;\ * \(#,##0.00\);_(&quot;$&quot;\ * &quot;-&quot;??_);_(@_)"/>
    <numFmt numFmtId="166" formatCode="_(* #,##0.00_);_(* \(#,##0.00\);_(* &quot;-&quot;??_);_(@_)"/>
    <numFmt numFmtId="167" formatCode="_(* #,##0_);_(* \(#,##0\);_(* &quot;-&quot;??_);_(@_)"/>
    <numFmt numFmtId="168" formatCode="0.0%"/>
    <numFmt numFmtId="169" formatCode="&quot;$&quot;\ #,##0.00"/>
  </numFmts>
  <fonts count="25" x14ac:knownFonts="1">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11"/>
      <color rgb="FFFF0000"/>
      <name val="Calibri"/>
      <family val="2"/>
      <scheme val="minor"/>
    </font>
    <font>
      <b/>
      <sz val="9"/>
      <color indexed="81"/>
      <name val="Tahoma"/>
      <family val="2"/>
    </font>
    <font>
      <sz val="11"/>
      <name val="Calibri"/>
      <family val="2"/>
      <scheme val="minor"/>
    </font>
    <font>
      <b/>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rgb="FFC00000"/>
      <name val="Calibri"/>
      <family val="2"/>
      <scheme val="minor"/>
    </font>
    <font>
      <sz val="10"/>
      <color theme="4"/>
      <name val="Calibri"/>
      <family val="2"/>
      <scheme val="minor"/>
    </font>
    <font>
      <sz val="10"/>
      <color theme="2" tint="-0.499984740745262"/>
      <name val="Calibri"/>
      <family val="2"/>
      <scheme val="minor"/>
    </font>
    <font>
      <sz val="10"/>
      <color rgb="FF00B050"/>
      <name val="Calibri"/>
      <family val="2"/>
      <scheme val="minor"/>
    </font>
    <font>
      <sz val="10"/>
      <color theme="9" tint="-0.249977111117893"/>
      <name val="Calibri"/>
      <family val="2"/>
      <scheme val="minor"/>
    </font>
    <font>
      <sz val="10"/>
      <color theme="7" tint="-0.499984740745262"/>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rgb="FFFF0000"/>
      <name val="Calibri"/>
      <family val="2"/>
      <scheme val="minor"/>
    </font>
    <font>
      <b/>
      <sz val="9"/>
      <color theme="1"/>
      <name val="Calibri"/>
      <family val="2"/>
      <scheme val="minor"/>
    </font>
    <font>
      <b/>
      <u/>
      <sz val="11"/>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6"/>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theme="1" tint="0.499984740745262"/>
      </left>
      <right style="thin">
        <color indexed="64"/>
      </right>
      <top style="medium">
        <color theme="1" tint="0.499984740745262"/>
      </top>
      <bottom style="medium">
        <color theme="1" tint="0.499984740745262"/>
      </bottom>
      <diagonal/>
    </border>
    <border>
      <left style="thin">
        <color indexed="64"/>
      </left>
      <right/>
      <top style="medium">
        <color theme="1" tint="0.499984740745262"/>
      </top>
      <bottom style="medium">
        <color theme="1" tint="0.499984740745262"/>
      </bottom>
      <diagonal/>
    </border>
    <border>
      <left/>
      <right style="thin">
        <color indexed="64"/>
      </right>
      <top style="medium">
        <color theme="1" tint="0.499984740745262"/>
      </top>
      <bottom style="medium">
        <color theme="1" tint="0.499984740745262"/>
      </bottom>
      <diagonal/>
    </border>
    <border>
      <left style="thin">
        <color indexed="64"/>
      </left>
      <right style="thin">
        <color indexed="64"/>
      </right>
      <top style="medium">
        <color theme="1" tint="0.499984740745262"/>
      </top>
      <bottom style="medium">
        <color theme="1" tint="0.499984740745262"/>
      </bottom>
      <diagonal/>
    </border>
    <border>
      <left style="thin">
        <color indexed="64"/>
      </left>
      <right style="medium">
        <color theme="1" tint="0.499984740745262"/>
      </right>
      <top style="medium">
        <color theme="1" tint="0.499984740745262"/>
      </top>
      <bottom style="medium">
        <color theme="1" tint="0.499984740745262"/>
      </bottom>
      <diagonal/>
    </border>
    <border>
      <left style="thin">
        <color indexed="64"/>
      </left>
      <right/>
      <top style="thin">
        <color theme="1" tint="0.499984740745262"/>
      </top>
      <bottom style="medium">
        <color indexed="64"/>
      </bottom>
      <diagonal/>
    </border>
    <border>
      <left/>
      <right style="thin">
        <color indexed="64"/>
      </right>
      <top style="thin">
        <color theme="1" tint="0.499984740745262"/>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s>
  <cellStyleXfs count="9">
    <xf numFmtId="0" fontId="0" fillId="0" borderId="0"/>
    <xf numFmtId="0" fontId="1" fillId="0" borderId="0"/>
    <xf numFmtId="166"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250">
    <xf numFmtId="0" fontId="0" fillId="0" borderId="0" xfId="0"/>
    <xf numFmtId="0" fontId="0" fillId="0" borderId="0" xfId="0" applyFont="1"/>
    <xf numFmtId="167" fontId="0" fillId="0" borderId="1" xfId="6" applyNumberFormat="1" applyFont="1" applyBorder="1"/>
    <xf numFmtId="0" fontId="3" fillId="7" borderId="1" xfId="0" applyFont="1" applyFill="1" applyBorder="1"/>
    <xf numFmtId="0" fontId="0" fillId="0" borderId="1" xfId="0" applyFont="1" applyBorder="1"/>
    <xf numFmtId="0" fontId="3" fillId="7" borderId="1" xfId="0" applyFont="1" applyFill="1" applyBorder="1" applyAlignment="1">
      <alignment horizontal="center"/>
    </xf>
    <xf numFmtId="0" fontId="6" fillId="2" borderId="1" xfId="0" applyFont="1" applyFill="1" applyBorder="1" applyAlignment="1">
      <alignment horizontal="center" vertical="center"/>
    </xf>
    <xf numFmtId="3" fontId="4" fillId="2" borderId="1" xfId="0" applyNumberFormat="1" applyFont="1" applyFill="1" applyBorder="1" applyAlignment="1">
      <alignment horizontal="right" vertical="center"/>
    </xf>
    <xf numFmtId="167" fontId="0" fillId="0" borderId="0" xfId="0" applyNumberFormat="1" applyFont="1"/>
    <xf numFmtId="0" fontId="3" fillId="0" borderId="0" xfId="0" applyFont="1" applyFill="1" applyBorder="1" applyAlignment="1">
      <alignment horizontal="center"/>
    </xf>
    <xf numFmtId="0" fontId="0" fillId="0" borderId="0" xfId="0" applyFont="1" applyFill="1" applyBorder="1"/>
    <xf numFmtId="0" fontId="0" fillId="0" borderId="0" xfId="0" applyFill="1" applyBorder="1"/>
    <xf numFmtId="3" fontId="6" fillId="0" borderId="0" xfId="0" applyNumberFormat="1" applyFont="1" applyFill="1" applyBorder="1" applyAlignment="1">
      <alignment horizontal="right" vertical="center"/>
    </xf>
    <xf numFmtId="167" fontId="0" fillId="0" borderId="0" xfId="6" applyNumberFormat="1" applyFont="1" applyFill="1" applyBorder="1"/>
    <xf numFmtId="0" fontId="3" fillId="7" borderId="1" xfId="0" applyFont="1" applyFill="1" applyBorder="1" applyAlignment="1">
      <alignment horizontal="right"/>
    </xf>
    <xf numFmtId="0" fontId="7" fillId="7" borderId="17" xfId="0" applyFont="1" applyFill="1" applyBorder="1"/>
    <xf numFmtId="0" fontId="3" fillId="12" borderId="19" xfId="0" applyFont="1" applyFill="1" applyBorder="1"/>
    <xf numFmtId="164" fontId="10" fillId="2" borderId="1" xfId="1" applyNumberFormat="1" applyFont="1" applyFill="1" applyBorder="1" applyAlignment="1">
      <alignment horizontal="right" vertical="center"/>
    </xf>
    <xf numFmtId="0" fontId="2" fillId="0" borderId="0" xfId="0" applyFont="1"/>
    <xf numFmtId="0" fontId="0" fillId="0" borderId="1" xfId="0" applyBorder="1"/>
    <xf numFmtId="0" fontId="0" fillId="0" borderId="0" xfId="0" applyAlignment="1"/>
    <xf numFmtId="0" fontId="0" fillId="0" borderId="0" xfId="0" applyFont="1" applyBorder="1" applyAlignment="1">
      <alignment vertical="center"/>
    </xf>
    <xf numFmtId="0" fontId="3" fillId="0" borderId="0" xfId="0" applyFont="1" applyBorder="1" applyAlignment="1">
      <alignment vertical="center"/>
    </xf>
    <xf numFmtId="0" fontId="0" fillId="0" borderId="1" xfId="0" applyFont="1" applyBorder="1" applyAlignment="1">
      <alignment vertical="center"/>
    </xf>
    <xf numFmtId="0" fontId="0" fillId="0" borderId="1" xfId="0" applyFont="1" applyBorder="1" applyAlignment="1"/>
    <xf numFmtId="167" fontId="0" fillId="0" borderId="1" xfId="6" applyNumberFormat="1" applyFont="1" applyBorder="1" applyAlignment="1">
      <alignment horizontal="right" vertical="center"/>
    </xf>
    <xf numFmtId="0" fontId="0" fillId="0" borderId="1" xfId="0" applyFont="1" applyBorder="1" applyAlignment="1">
      <alignment horizontal="center" vertical="center"/>
    </xf>
    <xf numFmtId="0" fontId="8" fillId="7" borderId="1" xfId="0" applyFont="1" applyFill="1" applyBorder="1" applyAlignment="1">
      <alignment vertical="center"/>
    </xf>
    <xf numFmtId="164" fontId="3" fillId="0" borderId="0" xfId="0" applyNumberFormat="1" applyFont="1" applyBorder="1" applyAlignment="1">
      <alignment vertical="center"/>
    </xf>
    <xf numFmtId="0" fontId="0" fillId="12" borderId="19" xfId="0" applyFont="1" applyFill="1" applyBorder="1"/>
    <xf numFmtId="0" fontId="0" fillId="12" borderId="20" xfId="0" applyFont="1" applyFill="1" applyBorder="1"/>
    <xf numFmtId="0" fontId="11" fillId="7" borderId="22" xfId="0" applyFont="1" applyFill="1" applyBorder="1" applyAlignment="1">
      <alignment horizontal="right" vertical="center" wrapText="1"/>
    </xf>
    <xf numFmtId="0" fontId="11" fillId="7" borderId="23" xfId="0" applyFont="1" applyFill="1" applyBorder="1" applyAlignment="1">
      <alignment horizontal="right" vertical="center"/>
    </xf>
    <xf numFmtId="0" fontId="2" fillId="12" borderId="18" xfId="0" applyFont="1" applyFill="1" applyBorder="1"/>
    <xf numFmtId="0" fontId="2" fillId="12" borderId="5" xfId="0" applyFont="1" applyFill="1" applyBorder="1"/>
    <xf numFmtId="0" fontId="2" fillId="12" borderId="6" xfId="0" applyFont="1" applyFill="1" applyBorder="1"/>
    <xf numFmtId="0" fontId="2" fillId="12" borderId="0" xfId="0" applyFont="1" applyFill="1" applyBorder="1"/>
    <xf numFmtId="0" fontId="2" fillId="12" borderId="7" xfId="0" applyFont="1" applyFill="1" applyBorder="1"/>
    <xf numFmtId="0" fontId="2" fillId="12" borderId="19" xfId="0" applyFont="1" applyFill="1" applyBorder="1"/>
    <xf numFmtId="0" fontId="2" fillId="12" borderId="8" xfId="0" applyFont="1" applyFill="1" applyBorder="1"/>
    <xf numFmtId="0" fontId="2" fillId="12" borderId="9" xfId="0" applyFont="1" applyFill="1" applyBorder="1"/>
    <xf numFmtId="49" fontId="12" fillId="0" borderId="19" xfId="0" quotePrefix="1" applyNumberFormat="1" applyFont="1" applyFill="1" applyBorder="1" applyAlignment="1" applyProtection="1">
      <alignment horizontal="left"/>
      <protection locked="0"/>
    </xf>
    <xf numFmtId="0" fontId="12" fillId="0" borderId="0" xfId="0" applyFont="1" applyFill="1" applyBorder="1" applyProtection="1">
      <protection locked="0"/>
    </xf>
    <xf numFmtId="0" fontId="12" fillId="0" borderId="7" xfId="0" applyFont="1" applyFill="1" applyBorder="1" applyProtection="1">
      <protection locked="0"/>
    </xf>
    <xf numFmtId="14" fontId="12" fillId="0" borderId="19" xfId="0" applyNumberFormat="1" applyFont="1" applyFill="1" applyBorder="1" applyAlignment="1" applyProtection="1">
      <alignment horizontal="left"/>
      <protection locked="0"/>
    </xf>
    <xf numFmtId="164" fontId="2" fillId="0" borderId="20" xfId="0" applyNumberFormat="1" applyFont="1" applyBorder="1" applyAlignment="1">
      <alignment horizontal="left"/>
    </xf>
    <xf numFmtId="0" fontId="2" fillId="0" borderId="8" xfId="0" applyFont="1" applyBorder="1"/>
    <xf numFmtId="0" fontId="2" fillId="0" borderId="9" xfId="0" applyFont="1" applyBorder="1"/>
    <xf numFmtId="168" fontId="2" fillId="0" borderId="11" xfId="8" applyNumberFormat="1" applyFont="1" applyBorder="1"/>
    <xf numFmtId="0" fontId="9" fillId="7" borderId="10" xfId="1" applyFont="1" applyFill="1" applyBorder="1" applyAlignment="1">
      <alignment horizontal="right" vertical="center" wrapText="1"/>
    </xf>
    <xf numFmtId="164" fontId="10" fillId="12" borderId="1" xfId="1" applyNumberFormat="1" applyFont="1" applyFill="1" applyBorder="1" applyAlignment="1">
      <alignment horizontal="center" vertical="center"/>
    </xf>
    <xf numFmtId="164" fontId="9" fillId="2" borderId="1" xfId="1" applyNumberFormat="1" applyFont="1" applyFill="1" applyBorder="1" applyAlignment="1">
      <alignment horizontal="right" vertical="center"/>
    </xf>
    <xf numFmtId="0" fontId="9" fillId="7" borderId="10" xfId="1" applyFont="1" applyFill="1" applyBorder="1" applyAlignment="1">
      <alignment horizontal="right" vertical="center"/>
    </xf>
    <xf numFmtId="164" fontId="11" fillId="12" borderId="1" xfId="0" applyNumberFormat="1" applyFont="1" applyFill="1" applyBorder="1" applyAlignment="1">
      <alignment horizontal="center"/>
    </xf>
    <xf numFmtId="164" fontId="11" fillId="0" borderId="1" xfId="0" applyNumberFormat="1" applyFont="1" applyBorder="1"/>
    <xf numFmtId="0" fontId="11" fillId="7" borderId="12" xfId="0" applyFont="1" applyFill="1" applyBorder="1" applyAlignment="1">
      <alignment horizontal="right"/>
    </xf>
    <xf numFmtId="0" fontId="2" fillId="12" borderId="13" xfId="0" applyFont="1" applyFill="1" applyBorder="1"/>
    <xf numFmtId="168" fontId="2" fillId="0" borderId="13" xfId="8" applyNumberFormat="1" applyFont="1" applyBorder="1"/>
    <xf numFmtId="0" fontId="2" fillId="0" borderId="11" xfId="0" applyFont="1" applyBorder="1" applyProtection="1">
      <protection locked="0"/>
    </xf>
    <xf numFmtId="15" fontId="2" fillId="0" borderId="1" xfId="0" applyNumberFormat="1" applyFont="1" applyBorder="1" applyAlignment="1" applyProtection="1">
      <alignment wrapText="1"/>
      <protection locked="0"/>
    </xf>
    <xf numFmtId="0" fontId="11" fillId="7" borderId="29" xfId="0" applyFont="1" applyFill="1" applyBorder="1" applyAlignment="1">
      <alignment vertical="center"/>
    </xf>
    <xf numFmtId="0" fontId="11" fillId="7" borderId="32" xfId="0" applyFont="1" applyFill="1" applyBorder="1" applyAlignment="1">
      <alignment horizontal="right" vertical="center" wrapText="1"/>
    </xf>
    <xf numFmtId="0" fontId="11" fillId="7" borderId="33" xfId="0" applyFont="1" applyFill="1" applyBorder="1" applyAlignment="1">
      <alignment horizontal="right" vertical="center"/>
    </xf>
    <xf numFmtId="0" fontId="13" fillId="0" borderId="27" xfId="0" applyFont="1" applyBorder="1" applyAlignment="1">
      <alignment horizontal="left" vertical="center"/>
    </xf>
    <xf numFmtId="169" fontId="13" fillId="0" borderId="1" xfId="7" applyNumberFormat="1" applyFont="1" applyBorder="1" applyAlignment="1">
      <alignment vertical="center"/>
    </xf>
    <xf numFmtId="168" fontId="13" fillId="0" borderId="16" xfId="8" applyNumberFormat="1" applyFont="1" applyBorder="1" applyAlignment="1">
      <alignment vertical="center"/>
    </xf>
    <xf numFmtId="0" fontId="13" fillId="0" borderId="28" xfId="0" applyFont="1" applyBorder="1" applyAlignment="1">
      <alignment horizontal="left" vertical="center"/>
    </xf>
    <xf numFmtId="168" fontId="13" fillId="0" borderId="11" xfId="8" applyNumberFormat="1" applyFont="1" applyBorder="1" applyAlignment="1">
      <alignment vertical="center"/>
    </xf>
    <xf numFmtId="0" fontId="14" fillId="0" borderId="10" xfId="0" applyFont="1" applyBorder="1" applyAlignment="1">
      <alignment horizontal="left" vertical="center"/>
    </xf>
    <xf numFmtId="169" fontId="14" fillId="0" borderId="1" xfId="7" applyNumberFormat="1" applyFont="1" applyBorder="1" applyAlignment="1">
      <alignment vertical="center"/>
    </xf>
    <xf numFmtId="168" fontId="14" fillId="0" borderId="11" xfId="8" applyNumberFormat="1" applyFont="1" applyBorder="1" applyAlignment="1">
      <alignment vertical="center"/>
    </xf>
    <xf numFmtId="0" fontId="15" fillId="0" borderId="10" xfId="0" applyFont="1" applyBorder="1" applyAlignment="1">
      <alignment horizontal="left" vertical="center"/>
    </xf>
    <xf numFmtId="169" fontId="15" fillId="0" borderId="1" xfId="7" applyNumberFormat="1" applyFont="1" applyBorder="1" applyAlignment="1">
      <alignment vertical="center"/>
    </xf>
    <xf numFmtId="168" fontId="15" fillId="0" borderId="11" xfId="8" applyNumberFormat="1" applyFont="1" applyBorder="1" applyAlignment="1">
      <alignment vertical="center"/>
    </xf>
    <xf numFmtId="0" fontId="17" fillId="0" borderId="10" xfId="0" applyFont="1" applyBorder="1" applyAlignment="1">
      <alignment horizontal="left" vertical="center"/>
    </xf>
    <xf numFmtId="169" fontId="17" fillId="0" borderId="1" xfId="7" applyNumberFormat="1" applyFont="1" applyBorder="1" applyAlignment="1">
      <alignment vertical="center"/>
    </xf>
    <xf numFmtId="168" fontId="17" fillId="0" borderId="11" xfId="8" applyNumberFormat="1" applyFont="1" applyBorder="1" applyAlignment="1">
      <alignment vertical="center"/>
    </xf>
    <xf numFmtId="0" fontId="16" fillId="0" borderId="12" xfId="0" applyFont="1" applyBorder="1" applyAlignment="1">
      <alignment horizontal="left" vertical="center"/>
    </xf>
    <xf numFmtId="169" fontId="16" fillId="0" borderId="13" xfId="7" applyNumberFormat="1" applyFont="1" applyBorder="1" applyAlignment="1">
      <alignment vertical="center"/>
    </xf>
    <xf numFmtId="168" fontId="16" fillId="0" borderId="14" xfId="8" applyNumberFormat="1" applyFont="1" applyBorder="1" applyAlignment="1">
      <alignment vertical="center"/>
    </xf>
    <xf numFmtId="164" fontId="18" fillId="9" borderId="1" xfId="1" applyNumberFormat="1" applyFont="1" applyFill="1" applyBorder="1" applyAlignment="1">
      <alignment horizontal="right" vertical="center"/>
    </xf>
    <xf numFmtId="164" fontId="18" fillId="10" borderId="1" xfId="1" applyNumberFormat="1" applyFont="1" applyFill="1" applyBorder="1" applyAlignment="1">
      <alignment horizontal="right" vertical="center"/>
    </xf>
    <xf numFmtId="0" fontId="19" fillId="0" borderId="0" xfId="0" applyFont="1"/>
    <xf numFmtId="0" fontId="20" fillId="7" borderId="1" xfId="1" applyFont="1" applyFill="1" applyBorder="1" applyAlignment="1">
      <alignment horizontal="center" vertical="center"/>
    </xf>
    <xf numFmtId="0" fontId="20" fillId="7" borderId="1" xfId="1" applyFont="1" applyFill="1" applyBorder="1" applyAlignment="1">
      <alignment horizontal="center" vertical="center" wrapText="1"/>
    </xf>
    <xf numFmtId="0" fontId="20" fillId="2" borderId="1" xfId="1" applyFont="1" applyFill="1" applyBorder="1" applyAlignment="1" applyProtection="1">
      <alignment vertical="center"/>
      <protection locked="0"/>
    </xf>
    <xf numFmtId="0" fontId="21" fillId="8" borderId="1" xfId="1" applyFont="1" applyFill="1" applyBorder="1" applyAlignment="1" applyProtection="1">
      <alignment vertical="center"/>
      <protection locked="0"/>
    </xf>
    <xf numFmtId="0" fontId="20" fillId="2" borderId="1" xfId="1" applyFont="1" applyFill="1" applyBorder="1" applyAlignment="1" applyProtection="1">
      <alignment horizontal="right" vertical="center"/>
      <protection locked="0"/>
    </xf>
    <xf numFmtId="0" fontId="20" fillId="2" borderId="1" xfId="1" applyFont="1" applyFill="1" applyBorder="1" applyAlignment="1" applyProtection="1">
      <alignment horizontal="right" vertical="center" wrapText="1"/>
      <protection locked="0"/>
    </xf>
    <xf numFmtId="164" fontId="21" fillId="12" borderId="1" xfId="1" applyNumberFormat="1" applyFont="1" applyFill="1" applyBorder="1" applyAlignment="1" applyProtection="1">
      <alignment horizontal="right" vertical="center"/>
    </xf>
    <xf numFmtId="164" fontId="20" fillId="2" borderId="1" xfId="1" applyNumberFormat="1" applyFont="1" applyFill="1" applyBorder="1" applyAlignment="1" applyProtection="1">
      <alignment horizontal="right" vertical="center"/>
      <protection locked="0"/>
    </xf>
    <xf numFmtId="0" fontId="20" fillId="2" borderId="1" xfId="1" applyFont="1" applyFill="1" applyBorder="1" applyAlignment="1">
      <alignment vertical="center"/>
    </xf>
    <xf numFmtId="0" fontId="22" fillId="8" borderId="1" xfId="1" applyFont="1" applyFill="1" applyBorder="1" applyAlignment="1">
      <alignment vertical="center"/>
    </xf>
    <xf numFmtId="0" fontId="20" fillId="2" borderId="1" xfId="1" applyFont="1" applyFill="1" applyBorder="1" applyAlignment="1">
      <alignment horizontal="right" vertical="center"/>
    </xf>
    <xf numFmtId="0" fontId="20" fillId="2" borderId="1" xfId="1" applyFont="1" applyFill="1" applyBorder="1" applyAlignment="1">
      <alignment horizontal="right" vertical="center" wrapText="1"/>
    </xf>
    <xf numFmtId="164" fontId="20" fillId="2" borderId="1" xfId="1" applyNumberFormat="1" applyFont="1" applyFill="1" applyBorder="1" applyAlignment="1">
      <alignment horizontal="right" vertical="center"/>
    </xf>
    <xf numFmtId="0" fontId="19" fillId="8" borderId="0" xfId="0" applyFont="1" applyFill="1"/>
    <xf numFmtId="0" fontId="18" fillId="13" borderId="2" xfId="1" applyFont="1" applyFill="1" applyBorder="1" applyAlignment="1">
      <alignment vertical="center"/>
    </xf>
    <xf numFmtId="0" fontId="18" fillId="13" borderId="4" xfId="1" applyFont="1" applyFill="1" applyBorder="1" applyAlignment="1">
      <alignment vertical="center"/>
    </xf>
    <xf numFmtId="167" fontId="18" fillId="13" borderId="1" xfId="1" applyNumberFormat="1" applyFont="1" applyFill="1" applyBorder="1" applyAlignment="1">
      <alignment horizontal="right" vertical="center"/>
    </xf>
    <xf numFmtId="0" fontId="18" fillId="13" borderId="4" xfId="1" applyFont="1" applyFill="1" applyBorder="1" applyAlignment="1">
      <alignment horizontal="left" vertical="center"/>
    </xf>
    <xf numFmtId="164" fontId="18" fillId="13" borderId="1" xfId="1" applyNumberFormat="1" applyFont="1" applyFill="1" applyBorder="1" applyAlignment="1">
      <alignment horizontal="right" vertical="center"/>
    </xf>
    <xf numFmtId="0" fontId="19" fillId="4" borderId="0" xfId="0" applyFont="1" applyFill="1"/>
    <xf numFmtId="0" fontId="18" fillId="10" borderId="1" xfId="1" applyFont="1" applyFill="1" applyBorder="1" applyAlignment="1">
      <alignment horizontal="center" vertical="center" wrapText="1"/>
    </xf>
    <xf numFmtId="0" fontId="20" fillId="8" borderId="1" xfId="1" applyFont="1" applyFill="1" applyBorder="1" applyAlignment="1" applyProtection="1">
      <alignment vertical="center"/>
      <protection locked="0"/>
    </xf>
    <xf numFmtId="167" fontId="20" fillId="12" borderId="1" xfId="6" applyNumberFormat="1" applyFont="1" applyFill="1" applyBorder="1" applyAlignment="1" applyProtection="1">
      <alignment vertical="center"/>
      <protection locked="0"/>
    </xf>
    <xf numFmtId="167" fontId="20" fillId="12" borderId="1" xfId="6" applyNumberFormat="1" applyFont="1" applyFill="1" applyBorder="1" applyAlignment="1" applyProtection="1">
      <alignment horizontal="right" vertical="center"/>
      <protection locked="0"/>
    </xf>
    <xf numFmtId="0" fontId="18" fillId="5" borderId="2" xfId="1" applyFont="1" applyFill="1" applyBorder="1" applyAlignment="1">
      <alignment vertical="center"/>
    </xf>
    <xf numFmtId="0" fontId="18" fillId="5" borderId="4" xfId="1" applyFont="1" applyFill="1" applyBorder="1" applyAlignment="1">
      <alignment vertical="center"/>
    </xf>
    <xf numFmtId="0" fontId="18" fillId="5" borderId="3" xfId="1" applyFont="1" applyFill="1" applyBorder="1" applyAlignment="1">
      <alignment vertical="center"/>
    </xf>
    <xf numFmtId="164" fontId="18" fillId="5" borderId="1" xfId="1" applyNumberFormat="1" applyFont="1" applyFill="1" applyBorder="1" applyAlignment="1">
      <alignment horizontal="right" vertical="center"/>
    </xf>
    <xf numFmtId="0" fontId="19" fillId="0" borderId="0" xfId="0" applyFont="1" applyFill="1"/>
    <xf numFmtId="164" fontId="20" fillId="12" borderId="1" xfId="1" applyNumberFormat="1" applyFont="1" applyFill="1" applyBorder="1" applyAlignment="1" applyProtection="1">
      <alignment horizontal="right" vertical="center"/>
    </xf>
    <xf numFmtId="0" fontId="20" fillId="2" borderId="0" xfId="1" applyFont="1" applyFill="1" applyBorder="1" applyAlignment="1">
      <alignment vertical="center"/>
    </xf>
    <xf numFmtId="0" fontId="20" fillId="2" borderId="0" xfId="1" applyFont="1" applyFill="1" applyBorder="1" applyAlignment="1">
      <alignment horizontal="right" vertical="center" wrapText="1"/>
    </xf>
    <xf numFmtId="164" fontId="20" fillId="2" borderId="0" xfId="1" applyNumberFormat="1" applyFont="1" applyFill="1" applyBorder="1" applyAlignment="1">
      <alignment horizontal="right" vertical="center"/>
    </xf>
    <xf numFmtId="0" fontId="18" fillId="6" borderId="2" xfId="1" applyFont="1" applyFill="1" applyBorder="1" applyAlignment="1">
      <alignment vertical="center"/>
    </xf>
    <xf numFmtId="0" fontId="18" fillId="6" borderId="4" xfId="1" applyFont="1" applyFill="1" applyBorder="1" applyAlignment="1">
      <alignment vertical="center"/>
    </xf>
    <xf numFmtId="0" fontId="18" fillId="6" borderId="3" xfId="1" applyFont="1" applyFill="1" applyBorder="1" applyAlignment="1">
      <alignment vertical="center"/>
    </xf>
    <xf numFmtId="164" fontId="18" fillId="6" borderId="1" xfId="1" applyNumberFormat="1" applyFont="1" applyFill="1" applyBorder="1" applyAlignment="1">
      <alignment horizontal="right" vertical="center"/>
    </xf>
    <xf numFmtId="0" fontId="20" fillId="7" borderId="1" xfId="1" applyFont="1" applyFill="1" applyBorder="1" applyAlignment="1">
      <alignment vertical="center" wrapText="1"/>
    </xf>
    <xf numFmtId="0" fontId="20" fillId="2" borderId="1" xfId="1" applyFont="1" applyFill="1" applyBorder="1" applyAlignment="1" applyProtection="1">
      <alignment vertical="center" wrapText="1"/>
      <protection locked="0"/>
    </xf>
    <xf numFmtId="0" fontId="19" fillId="0" borderId="0" xfId="0" applyFont="1" applyProtection="1"/>
    <xf numFmtId="164" fontId="18" fillId="3" borderId="1" xfId="1" applyNumberFormat="1" applyFont="1" applyFill="1" applyBorder="1" applyAlignment="1">
      <alignment horizontal="right" vertical="center"/>
    </xf>
    <xf numFmtId="0" fontId="19" fillId="0" borderId="0" xfId="0" applyFont="1" applyProtection="1">
      <protection locked="0"/>
    </xf>
    <xf numFmtId="0" fontId="11" fillId="7" borderId="36" xfId="0" applyFont="1" applyFill="1" applyBorder="1" applyAlignment="1">
      <alignment horizontal="center" vertical="center"/>
    </xf>
    <xf numFmtId="0" fontId="9" fillId="7" borderId="15" xfId="1" applyFont="1" applyFill="1" applyBorder="1" applyAlignment="1">
      <alignment horizontal="right" vertical="center" wrapText="1"/>
    </xf>
    <xf numFmtId="0" fontId="11" fillId="7" borderId="37" xfId="0" applyFont="1" applyFill="1" applyBorder="1" applyAlignment="1">
      <alignment horizontal="right" vertical="center"/>
    </xf>
    <xf numFmtId="0" fontId="11" fillId="7" borderId="21" xfId="0" applyFont="1" applyFill="1" applyBorder="1"/>
    <xf numFmtId="0" fontId="11" fillId="7" borderId="22" xfId="0" applyFont="1" applyFill="1" applyBorder="1" applyAlignment="1"/>
    <xf numFmtId="0" fontId="11" fillId="7" borderId="23" xfId="0" applyFont="1" applyFill="1" applyBorder="1" applyAlignment="1"/>
    <xf numFmtId="0" fontId="19" fillId="11" borderId="1" xfId="1" applyFont="1" applyFill="1" applyBorder="1" applyAlignment="1">
      <alignment vertical="top"/>
    </xf>
    <xf numFmtId="0" fontId="19" fillId="11" borderId="1" xfId="1" applyFont="1" applyFill="1" applyBorder="1" applyAlignment="1">
      <alignment horizontal="center" vertical="top"/>
    </xf>
    <xf numFmtId="0" fontId="19" fillId="11" borderId="1" xfId="1" applyFont="1" applyFill="1" applyBorder="1"/>
    <xf numFmtId="164" fontId="20" fillId="11" borderId="1" xfId="1" applyNumberFormat="1" applyFont="1" applyFill="1" applyBorder="1" applyAlignment="1">
      <alignment horizontal="right" vertical="center"/>
    </xf>
    <xf numFmtId="0" fontId="19" fillId="13" borderId="1" xfId="1" applyFont="1" applyFill="1" applyBorder="1" applyAlignment="1">
      <alignment vertical="top"/>
    </xf>
    <xf numFmtId="0" fontId="19" fillId="13" borderId="1" xfId="1" applyFont="1" applyFill="1" applyBorder="1" applyAlignment="1">
      <alignment horizontal="center" vertical="top"/>
    </xf>
    <xf numFmtId="0" fontId="19" fillId="13" borderId="1" xfId="1" applyFont="1" applyFill="1" applyBorder="1"/>
    <xf numFmtId="0" fontId="19" fillId="13" borderId="1" xfId="1" applyFont="1" applyFill="1" applyBorder="1" applyAlignment="1">
      <alignment vertical="top" wrapText="1"/>
    </xf>
    <xf numFmtId="164" fontId="20" fillId="13" borderId="1" xfId="1" applyNumberFormat="1" applyFont="1" applyFill="1" applyBorder="1" applyAlignment="1">
      <alignment horizontal="right" vertical="center"/>
    </xf>
    <xf numFmtId="0" fontId="19" fillId="10" borderId="1" xfId="1" applyFont="1" applyFill="1" applyBorder="1" applyAlignment="1">
      <alignment vertical="top"/>
    </xf>
    <xf numFmtId="0" fontId="19" fillId="10" borderId="1" xfId="1" applyFont="1" applyFill="1" applyBorder="1" applyAlignment="1">
      <alignment horizontal="center" vertical="top"/>
    </xf>
    <xf numFmtId="0" fontId="19" fillId="10" borderId="1" xfId="1" applyFont="1" applyFill="1" applyBorder="1"/>
    <xf numFmtId="164" fontId="20" fillId="10" borderId="1" xfId="1" applyNumberFormat="1" applyFont="1" applyFill="1" applyBorder="1" applyAlignment="1">
      <alignment horizontal="right" vertical="center"/>
    </xf>
    <xf numFmtId="0" fontId="19" fillId="14" borderId="1" xfId="1" applyFont="1" applyFill="1" applyBorder="1" applyAlignment="1">
      <alignment vertical="top"/>
    </xf>
    <xf numFmtId="0" fontId="19" fillId="14" borderId="1" xfId="1" applyFont="1" applyFill="1" applyBorder="1" applyAlignment="1">
      <alignment horizontal="center" vertical="top"/>
    </xf>
    <xf numFmtId="0" fontId="19" fillId="14" borderId="1" xfId="0" applyFont="1" applyFill="1" applyBorder="1"/>
    <xf numFmtId="0" fontId="19" fillId="14" borderId="1" xfId="1" applyFont="1" applyFill="1" applyBorder="1"/>
    <xf numFmtId="0" fontId="20" fillId="14" borderId="1" xfId="1" applyFont="1" applyFill="1" applyBorder="1" applyAlignment="1">
      <alignment vertical="center"/>
    </xf>
    <xf numFmtId="164" fontId="20" fillId="14" borderId="1" xfId="1" applyNumberFormat="1" applyFont="1" applyFill="1" applyBorder="1" applyAlignment="1">
      <alignment horizontal="right" vertical="center"/>
    </xf>
    <xf numFmtId="0" fontId="19" fillId="3" borderId="1" xfId="1" applyFont="1" applyFill="1" applyBorder="1" applyAlignment="1">
      <alignment vertical="top"/>
    </xf>
    <xf numFmtId="0" fontId="19" fillId="3" borderId="1" xfId="1" applyFont="1" applyFill="1" applyBorder="1" applyAlignment="1">
      <alignment horizontal="center" vertical="top"/>
    </xf>
    <xf numFmtId="0" fontId="19" fillId="3" borderId="1" xfId="0" applyFont="1" applyFill="1" applyBorder="1"/>
    <xf numFmtId="0" fontId="19" fillId="3" borderId="1" xfId="1" applyFont="1" applyFill="1" applyBorder="1"/>
    <xf numFmtId="0" fontId="19" fillId="3" borderId="1" xfId="1" applyFont="1" applyFill="1" applyBorder="1" applyAlignment="1">
      <alignment vertical="top" wrapText="1"/>
    </xf>
    <xf numFmtId="164" fontId="20" fillId="3" borderId="1" xfId="1" applyNumberFormat="1" applyFont="1" applyFill="1" applyBorder="1" applyAlignment="1">
      <alignment horizontal="right" vertical="center"/>
    </xf>
    <xf numFmtId="0" fontId="19" fillId="0" borderId="0" xfId="0" applyFont="1" applyAlignment="1">
      <alignment horizontal="center"/>
    </xf>
    <xf numFmtId="0" fontId="19" fillId="0" borderId="0" xfId="0" applyFont="1" applyFill="1" applyBorder="1"/>
    <xf numFmtId="0" fontId="19" fillId="0" borderId="0" xfId="0" applyFont="1" applyBorder="1"/>
    <xf numFmtId="0" fontId="20" fillId="0" borderId="0" xfId="1" applyFont="1" applyFill="1" applyBorder="1" applyAlignment="1">
      <alignment vertical="center"/>
    </xf>
    <xf numFmtId="0" fontId="23" fillId="7" borderId="1" xfId="1" applyFont="1" applyFill="1" applyBorder="1" applyAlignment="1">
      <alignment horizontal="left" vertical="top" wrapText="1"/>
    </xf>
    <xf numFmtId="0" fontId="23" fillId="7" borderId="1" xfId="1" applyFont="1" applyFill="1" applyBorder="1" applyAlignment="1">
      <alignment horizontal="left" vertical="top"/>
    </xf>
    <xf numFmtId="0" fontId="18" fillId="7" borderId="1" xfId="1" applyFont="1" applyFill="1" applyBorder="1" applyAlignment="1">
      <alignment horizontal="left" vertical="top" wrapText="1"/>
    </xf>
    <xf numFmtId="0" fontId="18" fillId="10"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8" fillId="6" borderId="1"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3" fillId="7" borderId="38" xfId="0" applyFont="1" applyFill="1" applyBorder="1"/>
    <xf numFmtId="0" fontId="0" fillId="0" borderId="38" xfId="0" applyBorder="1"/>
    <xf numFmtId="164" fontId="22" fillId="2" borderId="1" xfId="1" applyNumberFormat="1" applyFont="1" applyFill="1" applyBorder="1" applyAlignment="1" applyProtection="1">
      <alignment horizontal="right" vertical="center"/>
    </xf>
    <xf numFmtId="164" fontId="22" fillId="12" borderId="1" xfId="1" applyNumberFormat="1" applyFont="1" applyFill="1" applyBorder="1" applyAlignment="1" applyProtection="1">
      <alignment horizontal="right" vertical="center"/>
    </xf>
    <xf numFmtId="0" fontId="18" fillId="3" borderId="2" xfId="1" applyFont="1" applyFill="1" applyBorder="1" applyAlignment="1">
      <alignment vertical="center"/>
    </xf>
    <xf numFmtId="0" fontId="18" fillId="3" borderId="4" xfId="1" applyFont="1" applyFill="1" applyBorder="1" applyAlignment="1">
      <alignment vertical="center"/>
    </xf>
    <xf numFmtId="0" fontId="18" fillId="3" borderId="3" xfId="1" applyFont="1" applyFill="1" applyBorder="1" applyAlignment="1">
      <alignment vertical="center"/>
    </xf>
    <xf numFmtId="15" fontId="2" fillId="0" borderId="2" xfId="0" applyNumberFormat="1" applyFont="1" applyBorder="1" applyAlignment="1" applyProtection="1">
      <alignment horizontal="left" wrapText="1"/>
      <protection locked="0"/>
    </xf>
    <xf numFmtId="15" fontId="2" fillId="0" borderId="3" xfId="0" applyNumberFormat="1" applyFont="1" applyBorder="1" applyAlignment="1" applyProtection="1">
      <alignment horizontal="left" wrapText="1"/>
      <protection locked="0"/>
    </xf>
    <xf numFmtId="0" fontId="11" fillId="0" borderId="0" xfId="0" applyFont="1"/>
    <xf numFmtId="0" fontId="0" fillId="19" borderId="18" xfId="0" applyFill="1" applyBorder="1"/>
    <xf numFmtId="0" fontId="0" fillId="19" borderId="5" xfId="0" applyFill="1" applyBorder="1"/>
    <xf numFmtId="0" fontId="0" fillId="19" borderId="6" xfId="0" applyFill="1" applyBorder="1"/>
    <xf numFmtId="0" fontId="0" fillId="0" borderId="19" xfId="0" applyBorder="1"/>
    <xf numFmtId="0" fontId="0" fillId="0" borderId="0" xfId="0" applyBorder="1"/>
    <xf numFmtId="0" fontId="0" fillId="0" borderId="0" xfId="0" applyNumberFormat="1" applyBorder="1"/>
    <xf numFmtId="0" fontId="0" fillId="0" borderId="7" xfId="0" applyNumberFormat="1" applyBorder="1"/>
    <xf numFmtId="0" fontId="0" fillId="0" borderId="20" xfId="0" applyBorder="1"/>
    <xf numFmtId="0" fontId="0" fillId="0" borderId="8" xfId="0" applyBorder="1"/>
    <xf numFmtId="0" fontId="0" fillId="0" borderId="8" xfId="0" applyNumberFormat="1" applyBorder="1"/>
    <xf numFmtId="0" fontId="0" fillId="0" borderId="9" xfId="0" applyNumberFormat="1" applyBorder="1"/>
    <xf numFmtId="0" fontId="2" fillId="0" borderId="44" xfId="0" applyFont="1" applyBorder="1"/>
    <xf numFmtId="0" fontId="2" fillId="0" borderId="0" xfId="0" applyFont="1" applyBorder="1"/>
    <xf numFmtId="9" fontId="3" fillId="7" borderId="1" xfId="0" applyNumberFormat="1" applyFont="1" applyFill="1" applyBorder="1" applyAlignment="1">
      <alignment horizontal="center"/>
    </xf>
    <xf numFmtId="167" fontId="0" fillId="0" borderId="1" xfId="6" applyNumberFormat="1" applyFont="1" applyBorder="1" applyAlignment="1">
      <alignment vertical="center"/>
    </xf>
    <xf numFmtId="0" fontId="17" fillId="0" borderId="39" xfId="0" applyFont="1" applyBorder="1" applyAlignment="1">
      <alignment horizontal="left" vertical="center"/>
    </xf>
    <xf numFmtId="169" fontId="17" fillId="0" borderId="38" xfId="7" applyNumberFormat="1" applyFont="1" applyBorder="1" applyAlignment="1">
      <alignment vertical="center"/>
    </xf>
    <xf numFmtId="168" fontId="17" fillId="0" borderId="25" xfId="8" applyNumberFormat="1" applyFont="1" applyBorder="1" applyAlignment="1">
      <alignment vertical="center"/>
    </xf>
    <xf numFmtId="0" fontId="3" fillId="7" borderId="0" xfId="0" applyFont="1" applyFill="1" applyAlignment="1">
      <alignment vertical="top"/>
    </xf>
    <xf numFmtId="0" fontId="3" fillId="7" borderId="0" xfId="0" applyFont="1" applyFill="1" applyAlignment="1">
      <alignment horizontal="center" vertical="top"/>
    </xf>
    <xf numFmtId="0" fontId="3" fillId="7" borderId="0" xfId="0" applyFont="1" applyFill="1" applyAlignment="1">
      <alignment horizontal="center" vertical="top" wrapText="1"/>
    </xf>
    <xf numFmtId="0" fontId="3" fillId="7" borderId="0" xfId="0" applyFont="1" applyFill="1" applyAlignment="1">
      <alignment horizontal="right" vertical="top"/>
    </xf>
    <xf numFmtId="0" fontId="0" fillId="2" borderId="0" xfId="0" applyFill="1"/>
    <xf numFmtId="0" fontId="0" fillId="2" borderId="0" xfId="0" applyFill="1" applyAlignment="1" applyProtection="1">
      <alignment horizontal="center"/>
      <protection locked="0"/>
    </xf>
    <xf numFmtId="167" fontId="0" fillId="2" borderId="0" xfId="6" applyNumberFormat="1" applyFont="1" applyFill="1"/>
    <xf numFmtId="0" fontId="0" fillId="2"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24" fillId="18" borderId="0" xfId="0" applyFont="1" applyFill="1" applyAlignment="1">
      <alignment horizontal="left" wrapText="1"/>
    </xf>
    <xf numFmtId="0" fontId="0" fillId="18" borderId="0" xfId="0" applyFill="1" applyAlignment="1">
      <alignment horizontal="left"/>
    </xf>
    <xf numFmtId="0" fontId="24" fillId="2" borderId="0" xfId="0" applyFont="1" applyFill="1" applyAlignment="1">
      <alignment horizontal="center" vertical="center"/>
    </xf>
    <xf numFmtId="0" fontId="0" fillId="0" borderId="0" xfId="0" applyAlignment="1">
      <alignment horizontal="left" vertical="center"/>
    </xf>
    <xf numFmtId="0" fontId="0" fillId="9" borderId="0" xfId="0" applyFill="1" applyAlignment="1">
      <alignment horizontal="left" wrapText="1"/>
    </xf>
    <xf numFmtId="0" fontId="0" fillId="15" borderId="0" xfId="0" applyFill="1" applyAlignment="1">
      <alignment horizontal="left" wrapText="1"/>
    </xf>
    <xf numFmtId="0" fontId="0" fillId="15" borderId="0" xfId="0" applyFill="1" applyAlignment="1">
      <alignment horizontal="left"/>
    </xf>
    <xf numFmtId="0" fontId="3" fillId="16" borderId="0" xfId="0" applyFont="1" applyFill="1" applyAlignment="1">
      <alignment horizontal="left" vertical="center" wrapText="1"/>
    </xf>
    <xf numFmtId="0" fontId="0" fillId="17" borderId="0" xfId="0" applyFill="1" applyAlignment="1">
      <alignment horizontal="left" vertical="center" wrapText="1"/>
    </xf>
    <xf numFmtId="0" fontId="0" fillId="17" borderId="0" xfId="0" applyFill="1" applyAlignment="1">
      <alignment horizontal="left" vertical="center"/>
    </xf>
    <xf numFmtId="0" fontId="0" fillId="20" borderId="0" xfId="0" applyFill="1" applyAlignment="1">
      <alignment horizontal="left" vertical="center" wrapText="1"/>
    </xf>
    <xf numFmtId="0" fontId="18" fillId="9" borderId="1" xfId="1" applyFont="1" applyFill="1" applyBorder="1" applyAlignment="1">
      <alignment vertical="center"/>
    </xf>
    <xf numFmtId="0" fontId="18" fillId="9" borderId="1" xfId="1" applyFont="1" applyFill="1" applyBorder="1" applyAlignment="1">
      <alignment horizontal="center" vertical="center" wrapText="1"/>
    </xf>
    <xf numFmtId="0" fontId="18" fillId="10" borderId="1" xfId="1" applyFont="1" applyFill="1" applyBorder="1" applyAlignment="1">
      <alignment horizontal="center" vertical="center" wrapText="1"/>
    </xf>
    <xf numFmtId="0" fontId="18" fillId="13" borderId="1" xfId="1" applyFont="1" applyFill="1" applyBorder="1" applyAlignment="1">
      <alignment vertical="center"/>
    </xf>
    <xf numFmtId="0" fontId="18" fillId="13" borderId="2" xfId="1" applyFont="1" applyFill="1" applyBorder="1" applyAlignment="1">
      <alignment horizontal="center" vertical="center" wrapText="1"/>
    </xf>
    <xf numFmtId="0" fontId="18" fillId="13" borderId="3" xfId="1" applyFont="1" applyFill="1" applyBorder="1" applyAlignment="1">
      <alignment horizontal="center" vertical="center" wrapText="1"/>
    </xf>
    <xf numFmtId="0" fontId="17" fillId="0" borderId="26" xfId="0" applyFont="1" applyBorder="1" applyAlignment="1">
      <alignment horizontal="left" vertical="center" wrapText="1"/>
    </xf>
    <xf numFmtId="15" fontId="2" fillId="0" borderId="2" xfId="0" applyNumberFormat="1" applyFont="1" applyBorder="1" applyAlignment="1" applyProtection="1">
      <alignment horizontal="center" wrapText="1"/>
      <protection locked="0"/>
    </xf>
    <xf numFmtId="15" fontId="2" fillId="0" borderId="3" xfId="0" applyNumberFormat="1" applyFont="1" applyBorder="1" applyAlignment="1" applyProtection="1">
      <alignment horizontal="center" wrapText="1"/>
      <protection locked="0"/>
    </xf>
    <xf numFmtId="0" fontId="12" fillId="0" borderId="18" xfId="0" applyFont="1" applyFill="1" applyBorder="1" applyAlignment="1" applyProtection="1">
      <alignment horizontal="left" wrapText="1"/>
      <protection locked="0"/>
    </xf>
    <xf numFmtId="0" fontId="12" fillId="0" borderId="5" xfId="0" applyFont="1" applyFill="1" applyBorder="1" applyAlignment="1" applyProtection="1">
      <alignment horizontal="left" wrapText="1"/>
      <protection locked="0"/>
    </xf>
    <xf numFmtId="0" fontId="12" fillId="0" borderId="6" xfId="0" applyFont="1" applyFill="1" applyBorder="1" applyAlignment="1" applyProtection="1">
      <alignment horizontal="left" wrapText="1"/>
      <protection locked="0"/>
    </xf>
    <xf numFmtId="0" fontId="2" fillId="12" borderId="25" xfId="0" applyFont="1" applyFill="1" applyBorder="1" applyAlignment="1">
      <alignment horizontal="center"/>
    </xf>
    <xf numFmtId="0" fontId="2" fillId="12" borderId="24" xfId="0" applyFont="1" applyFill="1" applyBorder="1" applyAlignment="1">
      <alignment horizontal="center"/>
    </xf>
    <xf numFmtId="0" fontId="11" fillId="7" borderId="30" xfId="0" applyFont="1" applyFill="1" applyBorder="1" applyAlignment="1">
      <alignment horizontal="left" vertical="center"/>
    </xf>
    <xf numFmtId="0" fontId="11" fillId="7" borderId="31" xfId="0" applyFont="1" applyFill="1" applyBorder="1" applyAlignment="1">
      <alignment horizontal="left" vertical="center"/>
    </xf>
    <xf numFmtId="0" fontId="13" fillId="0" borderId="26" xfId="0" applyFont="1" applyBorder="1" applyAlignment="1">
      <alignment horizontal="left" vertical="center" wrapText="1"/>
    </xf>
    <xf numFmtId="0" fontId="14" fillId="0" borderId="26" xfId="0" applyFont="1" applyBorder="1" applyAlignment="1">
      <alignment horizontal="left" vertical="center" wrapText="1"/>
    </xf>
    <xf numFmtId="0" fontId="15" fillId="0" borderId="26"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2" fillId="0" borderId="41" xfId="0" applyFont="1" applyBorder="1" applyAlignment="1" applyProtection="1">
      <alignment horizontal="center" wrapText="1"/>
      <protection locked="0"/>
    </xf>
    <xf numFmtId="0" fontId="2" fillId="0" borderId="42" xfId="0" applyFont="1" applyBorder="1" applyAlignment="1" applyProtection="1">
      <alignment horizontal="center" wrapText="1"/>
      <protection locked="0"/>
    </xf>
    <xf numFmtId="0" fontId="2" fillId="0" borderId="43" xfId="0" applyFont="1" applyBorder="1" applyAlignment="1" applyProtection="1">
      <alignment horizontal="center" wrapText="1"/>
      <protection locked="0"/>
    </xf>
    <xf numFmtId="15" fontId="2" fillId="0" borderId="2" xfId="0" applyNumberFormat="1" applyFont="1" applyBorder="1" applyAlignment="1" applyProtection="1">
      <alignment horizontal="left" wrapText="1"/>
      <protection locked="0"/>
    </xf>
    <xf numFmtId="15" fontId="2" fillId="0" borderId="3" xfId="0" applyNumberFormat="1" applyFont="1" applyBorder="1" applyAlignment="1" applyProtection="1">
      <alignment horizontal="left" wrapText="1"/>
      <protection locked="0"/>
    </xf>
    <xf numFmtId="0" fontId="2" fillId="0" borderId="39" xfId="0" applyFont="1" applyBorder="1" applyAlignment="1" applyProtection="1">
      <alignment horizontal="center" wrapText="1"/>
      <protection locked="0"/>
    </xf>
    <xf numFmtId="0" fontId="2" fillId="0" borderId="40" xfId="0" applyFont="1" applyBorder="1" applyAlignment="1" applyProtection="1">
      <alignment horizontal="center" wrapText="1"/>
      <protection locked="0"/>
    </xf>
    <xf numFmtId="0" fontId="2" fillId="0" borderId="15" xfId="0" applyFont="1" applyBorder="1" applyAlignment="1" applyProtection="1">
      <alignment horizontal="center" wrapText="1"/>
      <protection locked="0"/>
    </xf>
    <xf numFmtId="15" fontId="2" fillId="0" borderId="1" xfId="0" applyNumberFormat="1" applyFont="1" applyBorder="1" applyAlignment="1" applyProtection="1">
      <alignment horizontal="left" wrapText="1"/>
      <protection locked="0"/>
    </xf>
    <xf numFmtId="0" fontId="11" fillId="7" borderId="22" xfId="0" applyFont="1" applyFill="1" applyBorder="1" applyAlignment="1">
      <alignment horizontal="left"/>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0" fillId="0" borderId="0" xfId="0" applyFont="1" applyBorder="1" applyAlignment="1">
      <alignment vertical="center"/>
    </xf>
  </cellXfs>
  <cellStyles count="9">
    <cellStyle name="Millares" xfId="6" builtinId="3"/>
    <cellStyle name="Millares 2" xfId="2"/>
    <cellStyle name="Millares 3" xfId="3"/>
    <cellStyle name="Moneda" xfId="7" builtinId="4"/>
    <cellStyle name="Normal" xfId="0" builtinId="0"/>
    <cellStyle name="Normal 2" xfId="4"/>
    <cellStyle name="Normal 3" xfId="1"/>
    <cellStyle name="Porcentaje" xfId="8" builtinId="5"/>
    <cellStyle name="Porcentaje 2" xfId="5"/>
  </cellStyles>
  <dxfs count="5">
    <dxf>
      <border>
        <left style="medium">
          <color indexed="64"/>
        </left>
        <right style="medium">
          <color indexed="64"/>
        </right>
        <top style="medium">
          <color indexed="64"/>
        </top>
        <bottom style="medium">
          <color indexed="64"/>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225584</xdr:colOff>
      <xdr:row>2</xdr:row>
      <xdr:rowOff>103044</xdr:rowOff>
    </xdr:from>
    <xdr:to>
      <xdr:col>4</xdr:col>
      <xdr:colOff>477974</xdr:colOff>
      <xdr:row>4</xdr:row>
      <xdr:rowOff>83994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0134" y="436419"/>
          <a:ext cx="1719240" cy="3619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lisa Urbina Sanchez" refreshedDate="42516.512980092593" createdVersion="4" refreshedVersion="5" minRefreshableVersion="3" recordCount="8">
  <cacheSource type="worksheet">
    <worksheetSource ref="A3:E11" sheet="1 Personal"/>
  </cacheSource>
  <cacheFields count="5">
    <cacheField name="NOMBRE / ROL" numFmtId="0">
      <sharedItems containsBlank="1" count="10">
        <s v="PEDRO RODRIGUEZ"/>
        <s v="CAMILO PEREZ"/>
        <s v="LILIANA MONTAÑO"/>
        <s v="JACINTO MEDRANO"/>
        <m/>
        <s v="PEPITO PEREZ" u="1"/>
        <s v="CARLOS MONTOYA" u="1"/>
        <s v="ELISA URBINA" u="1"/>
        <s v="karol moreno" u="1"/>
        <s v="LUIS BUITRAGO" u="1"/>
      </sharedItems>
    </cacheField>
    <cacheField name="TIPO" numFmtId="0">
      <sharedItems containsBlank="1" count="4">
        <s v="DESCARGA"/>
        <s v="OPS"/>
        <s v="CONTRAPARTIDA"/>
        <m/>
      </sharedItems>
    </cacheField>
    <cacheField name="CATEGORÍA" numFmtId="0">
      <sharedItems containsString="0" containsBlank="1" containsNumber="1" containsInteger="1" minValue="2" maxValue="4"/>
    </cacheField>
    <cacheField name="DEDICACIÓN HRS/SEM" numFmtId="0">
      <sharedItems containsString="0" containsBlank="1" containsNumber="1" containsInteger="1" minValue="10" maxValue="15"/>
    </cacheField>
    <cacheField name="NO. SEMANAS" numFmtId="0">
      <sharedItems containsString="0" containsBlank="1" containsNumber="1" containsInteger="1" minValue="16" maxValue="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x v="0"/>
    <x v="0"/>
    <n v="3"/>
    <n v="15"/>
    <n v="16"/>
  </r>
  <r>
    <x v="1"/>
    <x v="1"/>
    <n v="2"/>
    <n v="10"/>
    <n v="16"/>
  </r>
  <r>
    <x v="2"/>
    <x v="2"/>
    <m/>
    <m/>
    <m/>
  </r>
  <r>
    <x v="3"/>
    <x v="0"/>
    <n v="4"/>
    <n v="10"/>
    <n v="16"/>
  </r>
  <r>
    <x v="4"/>
    <x v="3"/>
    <m/>
    <m/>
    <m/>
  </r>
  <r>
    <x v="4"/>
    <x v="3"/>
    <m/>
    <m/>
    <m/>
  </r>
  <r>
    <x v="4"/>
    <x v="3"/>
    <m/>
    <m/>
    <m/>
  </r>
  <r>
    <x v="4"/>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3" applyNumberFormats="0" applyBorderFormats="0" applyFontFormats="0" applyPatternFormats="0" applyAlignmentFormats="0" applyWidthHeightFormats="1" dataCaption="Valores" updatedVersion="5" minRefreshableVersion="3" useAutoFormatting="1" rowGrandTotals="0" colGrandTotals="0" itemPrintTitles="1" createdVersion="4" indent="0" compact="0" compactData="0" multipleFieldFilters="0">
  <location ref="A56:D59" firstHeaderRow="0" firstDataRow="1" firstDataCol="2"/>
  <pivotFields count="5">
    <pivotField axis="axisRow" compact="0" outline="0" showAll="0" defaultSubtotal="0">
      <items count="10">
        <item x="4"/>
        <item m="1" x="7"/>
        <item m="1" x="6"/>
        <item m="1" x="5"/>
        <item m="1" x="9"/>
        <item m="1" x="8"/>
        <item x="0"/>
        <item x="1"/>
        <item x="2"/>
        <item x="3"/>
      </items>
    </pivotField>
    <pivotField axis="axisRow" compact="0" outline="0" showAll="0" defaultSubtotal="0">
      <items count="4">
        <item h="1" x="2"/>
        <item x="0"/>
        <item x="1"/>
        <item h="1" x="3"/>
      </items>
    </pivotField>
    <pivotField compact="0" outline="0" showAll="0" defaultSubtotal="0"/>
    <pivotField dataField="1" compact="0" outline="0" showAll="0" defaultSubtotal="0"/>
    <pivotField dataField="1" compact="0" outline="0" showAll="0" defaultSubtotal="0"/>
  </pivotFields>
  <rowFields count="2">
    <field x="1"/>
    <field x="0"/>
  </rowFields>
  <rowItems count="3">
    <i>
      <x v="1"/>
      <x v="6"/>
    </i>
    <i r="1">
      <x v="9"/>
    </i>
    <i>
      <x v="2"/>
      <x v="7"/>
    </i>
  </rowItems>
  <colFields count="1">
    <field x="-2"/>
  </colFields>
  <colItems count="2">
    <i>
      <x/>
    </i>
    <i i="1">
      <x v="1"/>
    </i>
  </colItems>
  <dataFields count="2">
    <dataField name="Suma de DEDICACIÓN HRS/SEM" fld="3" baseField="0" baseItem="0"/>
    <dataField name="Suma de NO. SEMANAS" fld="4" baseField="0" baseItem="0"/>
  </dataFields>
  <formats count="4">
    <format dxfId="3">
      <pivotArea field="1" type="button" dataOnly="0" labelOnly="1" outline="0" axis="axisRow" fieldPosition="0"/>
    </format>
    <format dxfId="2">
      <pivotArea field="0" type="button" dataOnly="0" labelOnly="1" outline="0" axis="axisRow" fieldPosition="1"/>
    </format>
    <format dxfId="1">
      <pivotArea dataOnly="0" labelOnly="1" outline="0" fieldPosition="0">
        <references count="1">
          <reference field="4294967294" count="2">
            <x v="0"/>
            <x v="1"/>
          </reference>
        </references>
      </pivotArea>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7" workbookViewId="0">
      <selection activeCell="F12" sqref="F12"/>
    </sheetView>
  </sheetViews>
  <sheetFormatPr baseColWidth="10" defaultRowHeight="15" x14ac:dyDescent="0.25"/>
  <cols>
    <col min="1" max="1" width="75.140625" customWidth="1"/>
  </cols>
  <sheetData>
    <row r="1" spans="1:4" x14ac:dyDescent="0.25">
      <c r="A1" s="207" t="s">
        <v>93</v>
      </c>
      <c r="B1" s="207"/>
      <c r="C1" s="207"/>
      <c r="D1" s="207"/>
    </row>
    <row r="2" spans="1:4" x14ac:dyDescent="0.25">
      <c r="A2" s="207"/>
      <c r="B2" s="207"/>
      <c r="C2" s="207"/>
      <c r="D2" s="207"/>
    </row>
    <row r="3" spans="1:4" x14ac:dyDescent="0.25">
      <c r="A3" s="208" t="s">
        <v>94</v>
      </c>
      <c r="B3" s="208"/>
      <c r="C3" s="208"/>
      <c r="D3" s="208"/>
    </row>
    <row r="4" spans="1:4" x14ac:dyDescent="0.25">
      <c r="A4" s="208"/>
      <c r="B4" s="208"/>
      <c r="C4" s="208"/>
      <c r="D4" s="208"/>
    </row>
    <row r="5" spans="1:4" ht="149.25" customHeight="1" x14ac:dyDescent="0.25">
      <c r="A5" s="209" t="s">
        <v>95</v>
      </c>
      <c r="B5" s="209"/>
      <c r="C5" s="209"/>
      <c r="D5" s="209"/>
    </row>
    <row r="6" spans="1:4" ht="134.25" customHeight="1" x14ac:dyDescent="0.25">
      <c r="A6" s="210" t="s">
        <v>96</v>
      </c>
      <c r="B6" s="211"/>
      <c r="C6" s="211"/>
      <c r="D6" s="211"/>
    </row>
    <row r="7" spans="1:4" ht="75" customHeight="1" x14ac:dyDescent="0.25">
      <c r="A7" s="212" t="s">
        <v>97</v>
      </c>
      <c r="B7" s="212"/>
      <c r="C7" s="212"/>
      <c r="D7" s="212"/>
    </row>
    <row r="8" spans="1:4" ht="74.25" customHeight="1" x14ac:dyDescent="0.25">
      <c r="A8" s="213" t="s">
        <v>98</v>
      </c>
      <c r="B8" s="214"/>
      <c r="C8" s="214"/>
      <c r="D8" s="214"/>
    </row>
    <row r="9" spans="1:4" ht="91.5" customHeight="1" x14ac:dyDescent="0.25">
      <c r="A9" s="203" t="s">
        <v>99</v>
      </c>
      <c r="B9" s="204"/>
      <c r="C9" s="204"/>
      <c r="D9" s="204"/>
    </row>
    <row r="10" spans="1:4" ht="91.5" customHeight="1" x14ac:dyDescent="0.25">
      <c r="A10" s="215" t="s">
        <v>117</v>
      </c>
      <c r="B10" s="215"/>
      <c r="C10" s="215"/>
      <c r="D10" s="215"/>
    </row>
    <row r="11" spans="1:4" ht="119.25" customHeight="1" x14ac:dyDescent="0.25">
      <c r="A11" s="205" t="s">
        <v>118</v>
      </c>
      <c r="B11" s="206"/>
      <c r="C11" s="206"/>
      <c r="D11" s="206"/>
    </row>
  </sheetData>
  <mergeCells count="9">
    <mergeCell ref="A9:D9"/>
    <mergeCell ref="A11:D11"/>
    <mergeCell ref="A1:D2"/>
    <mergeCell ref="A3:D4"/>
    <mergeCell ref="A5:D5"/>
    <mergeCell ref="A6:D6"/>
    <mergeCell ref="A7:D7"/>
    <mergeCell ref="A8:D8"/>
    <mergeCell ref="A10:D10"/>
  </mergeCell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F22" sqref="F22"/>
    </sheetView>
  </sheetViews>
  <sheetFormatPr baseColWidth="10" defaultRowHeight="15" x14ac:dyDescent="0.25"/>
  <cols>
    <col min="1" max="1" width="34.85546875" bestFit="1" customWidth="1"/>
    <col min="2" max="2" width="10.5703125" bestFit="1" customWidth="1"/>
    <col min="3" max="3" width="12.5703125" bestFit="1" customWidth="1"/>
    <col min="4" max="4" width="13.85546875" bestFit="1" customWidth="1"/>
    <col min="5" max="5" width="15" bestFit="1" customWidth="1"/>
  </cols>
  <sheetData>
    <row r="1" spans="1:8" x14ac:dyDescent="0.25">
      <c r="A1" s="167" t="s">
        <v>64</v>
      </c>
      <c r="B1" s="168">
        <v>1.5185</v>
      </c>
    </row>
    <row r="2" spans="1:8" x14ac:dyDescent="0.25">
      <c r="A2" s="3" t="s">
        <v>87</v>
      </c>
      <c r="B2" s="19">
        <v>1.1000000000000001</v>
      </c>
    </row>
    <row r="4" spans="1:8" x14ac:dyDescent="0.25">
      <c r="A4" s="3" t="s">
        <v>35</v>
      </c>
      <c r="B4" s="14" t="s">
        <v>57</v>
      </c>
      <c r="C4" s="14" t="s">
        <v>47</v>
      </c>
      <c r="D4" s="14" t="s">
        <v>54</v>
      </c>
      <c r="E4" s="14" t="s">
        <v>58</v>
      </c>
    </row>
    <row r="5" spans="1:8" x14ac:dyDescent="0.25">
      <c r="A5" s="4" t="s">
        <v>44</v>
      </c>
      <c r="B5" s="2">
        <v>700000</v>
      </c>
      <c r="C5" s="2">
        <v>500000</v>
      </c>
      <c r="D5" s="2">
        <v>200000</v>
      </c>
      <c r="E5" s="2">
        <v>80000</v>
      </c>
    </row>
    <row r="6" spans="1:8" x14ac:dyDescent="0.25">
      <c r="A6" s="4" t="s">
        <v>45</v>
      </c>
      <c r="B6" s="2">
        <v>5000000</v>
      </c>
      <c r="C6" s="2">
        <v>1000000</v>
      </c>
      <c r="D6" s="2">
        <v>400000</v>
      </c>
      <c r="E6" s="2">
        <v>200000</v>
      </c>
    </row>
    <row r="8" spans="1:8" x14ac:dyDescent="0.25">
      <c r="A8" s="3" t="s">
        <v>56</v>
      </c>
      <c r="B8" s="5" t="s">
        <v>91</v>
      </c>
      <c r="C8" s="5" t="s">
        <v>92</v>
      </c>
      <c r="D8" s="9"/>
      <c r="E8" s="10"/>
      <c r="F8" s="11"/>
      <c r="G8" s="9"/>
      <c r="H8" s="9"/>
    </row>
    <row r="9" spans="1:8" x14ac:dyDescent="0.25">
      <c r="A9" s="6">
        <v>1</v>
      </c>
      <c r="B9" s="7">
        <v>2826000</v>
      </c>
      <c r="C9" s="2">
        <f>((B9/160)*$B$1)*$B$2</f>
        <v>29502.556875000002</v>
      </c>
      <c r="D9" s="12"/>
      <c r="E9" s="10"/>
      <c r="F9" s="11"/>
      <c r="G9" s="13"/>
      <c r="H9" s="13"/>
    </row>
    <row r="10" spans="1:8" x14ac:dyDescent="0.25">
      <c r="A10" s="6">
        <v>2</v>
      </c>
      <c r="B10" s="7">
        <v>2967000</v>
      </c>
      <c r="C10" s="2">
        <f>((B10/160)*$B$1)*$B$2</f>
        <v>30974.552812500002</v>
      </c>
      <c r="D10" s="12"/>
      <c r="E10" s="10"/>
      <c r="F10" s="11"/>
      <c r="G10" s="13"/>
      <c r="H10" s="13"/>
    </row>
    <row r="11" spans="1:8" x14ac:dyDescent="0.25">
      <c r="A11" s="6">
        <v>3</v>
      </c>
      <c r="B11" s="7">
        <v>3250000</v>
      </c>
      <c r="C11" s="2">
        <f>((B11/160)*$B$1)*$B$2</f>
        <v>33928.984375</v>
      </c>
      <c r="D11" s="12"/>
      <c r="E11" s="10"/>
      <c r="F11" s="11"/>
      <c r="G11" s="13"/>
      <c r="H11" s="13"/>
    </row>
    <row r="12" spans="1:8" x14ac:dyDescent="0.25">
      <c r="A12" s="6">
        <v>4</v>
      </c>
      <c r="B12" s="7">
        <v>4248000</v>
      </c>
      <c r="C12" s="2">
        <f>((B12/160)*$B$1)*$B$2</f>
        <v>44347.792499999996</v>
      </c>
      <c r="D12" s="12"/>
      <c r="E12" s="10"/>
      <c r="F12" s="11"/>
      <c r="G12" s="13"/>
      <c r="H12" s="13"/>
    </row>
    <row r="13" spans="1:8" x14ac:dyDescent="0.25">
      <c r="A13" s="6">
        <v>5</v>
      </c>
      <c r="B13" s="7">
        <v>4785000</v>
      </c>
      <c r="C13" s="2">
        <f>((B13/160)*$B$1)*$B$2</f>
        <v>49953.904687500006</v>
      </c>
      <c r="D13" s="12"/>
      <c r="E13" s="10"/>
      <c r="F13" s="11"/>
      <c r="G13" s="13"/>
      <c r="H13" s="13"/>
    </row>
    <row r="14" spans="1:8" x14ac:dyDescent="0.25">
      <c r="A14" s="1"/>
      <c r="B14" s="1"/>
      <c r="C14" s="1"/>
      <c r="D14" s="1"/>
      <c r="E14" s="1"/>
      <c r="F14" s="8"/>
      <c r="G14" s="1"/>
      <c r="H14" s="1"/>
    </row>
    <row r="15" spans="1:8" x14ac:dyDescent="0.25">
      <c r="A15" s="3" t="s">
        <v>32</v>
      </c>
      <c r="B15" s="5" t="s">
        <v>91</v>
      </c>
      <c r="C15" s="5" t="s">
        <v>92</v>
      </c>
    </row>
    <row r="16" spans="1:8" x14ac:dyDescent="0.25">
      <c r="A16" s="6">
        <v>1</v>
      </c>
      <c r="B16" s="7">
        <v>2826000</v>
      </c>
      <c r="C16" s="2">
        <f t="shared" ref="C16:C20" si="0">((B16/160)*$B$1)*$B$2</f>
        <v>29502.556875000002</v>
      </c>
    </row>
    <row r="17" spans="1:5" x14ac:dyDescent="0.25">
      <c r="A17" s="6">
        <v>2</v>
      </c>
      <c r="B17" s="7">
        <v>2967000</v>
      </c>
      <c r="C17" s="2">
        <f t="shared" si="0"/>
        <v>30974.552812500002</v>
      </c>
    </row>
    <row r="18" spans="1:5" x14ac:dyDescent="0.25">
      <c r="A18" s="6">
        <v>3</v>
      </c>
      <c r="B18" s="7">
        <v>3250000</v>
      </c>
      <c r="C18" s="2">
        <f t="shared" si="0"/>
        <v>33928.984375</v>
      </c>
    </row>
    <row r="19" spans="1:5" x14ac:dyDescent="0.25">
      <c r="A19" s="6">
        <v>4</v>
      </c>
      <c r="B19" s="7">
        <v>4248000</v>
      </c>
      <c r="C19" s="2">
        <f t="shared" si="0"/>
        <v>44347.792499999996</v>
      </c>
    </row>
    <row r="20" spans="1:5" x14ac:dyDescent="0.25">
      <c r="A20" s="6">
        <v>5</v>
      </c>
      <c r="B20" s="7">
        <v>4785000</v>
      </c>
      <c r="C20" s="2">
        <f t="shared" si="0"/>
        <v>49953.904687500006</v>
      </c>
    </row>
    <row r="22" spans="1:5" x14ac:dyDescent="0.25">
      <c r="A22" s="3" t="s">
        <v>59</v>
      </c>
      <c r="B22" s="5" t="s">
        <v>91</v>
      </c>
      <c r="C22" s="5" t="s">
        <v>92</v>
      </c>
    </row>
    <row r="23" spans="1:5" x14ac:dyDescent="0.25">
      <c r="A23" s="6">
        <v>1</v>
      </c>
      <c r="B23" s="7">
        <f>C23*160</f>
        <v>2080000</v>
      </c>
      <c r="C23" s="2">
        <v>13000</v>
      </c>
    </row>
    <row r="25" spans="1:5" s="20" customFormat="1" x14ac:dyDescent="0.25">
      <c r="A25" s="27" t="s">
        <v>90</v>
      </c>
      <c r="B25" s="27"/>
      <c r="C25" s="5" t="s">
        <v>92</v>
      </c>
      <c r="E25" s="21"/>
    </row>
    <row r="26" spans="1:5" s="20" customFormat="1" x14ac:dyDescent="0.25">
      <c r="A26" s="23" t="s">
        <v>68</v>
      </c>
      <c r="B26" s="24" t="s">
        <v>69</v>
      </c>
      <c r="C26" s="25">
        <v>200000</v>
      </c>
      <c r="E26" s="21"/>
    </row>
    <row r="27" spans="1:5" s="20" customFormat="1" x14ac:dyDescent="0.25">
      <c r="A27" s="23" t="s">
        <v>66</v>
      </c>
      <c r="B27" s="26" t="s">
        <v>65</v>
      </c>
      <c r="C27" s="25">
        <v>150000</v>
      </c>
      <c r="E27" s="21"/>
    </row>
    <row r="28" spans="1:5" s="20" customFormat="1" x14ac:dyDescent="0.25">
      <c r="A28" s="23" t="s">
        <v>67</v>
      </c>
      <c r="B28" s="26" t="s">
        <v>65</v>
      </c>
      <c r="C28" s="25">
        <v>120000</v>
      </c>
      <c r="E28" s="21"/>
    </row>
    <row r="29" spans="1:5" s="20" customFormat="1" x14ac:dyDescent="0.25">
      <c r="A29" s="23" t="s">
        <v>70</v>
      </c>
      <c r="B29" s="26" t="s">
        <v>65</v>
      </c>
      <c r="C29" s="25">
        <v>100000</v>
      </c>
      <c r="E29" s="21"/>
    </row>
    <row r="30" spans="1:5" s="20" customFormat="1" x14ac:dyDescent="0.25">
      <c r="A30" s="22"/>
      <c r="C30" s="21"/>
      <c r="E30" s="21"/>
    </row>
    <row r="31" spans="1:5" s="20" customFormat="1" x14ac:dyDescent="0.25">
      <c r="A31" s="27" t="s">
        <v>108</v>
      </c>
      <c r="B31" s="27" t="s">
        <v>109</v>
      </c>
      <c r="C31" s="190">
        <v>0.5</v>
      </c>
      <c r="D31" s="21"/>
      <c r="E31" s="21"/>
    </row>
    <row r="32" spans="1:5" s="20" customFormat="1" x14ac:dyDescent="0.25">
      <c r="A32" s="23" t="s">
        <v>110</v>
      </c>
      <c r="B32" s="191">
        <v>34473</v>
      </c>
      <c r="C32" s="191">
        <f>B32/2</f>
        <v>17236.5</v>
      </c>
      <c r="E32" s="21"/>
    </row>
    <row r="33" spans="1:5" s="20" customFormat="1" x14ac:dyDescent="0.25">
      <c r="A33" s="22"/>
      <c r="C33" s="21"/>
      <c r="D33" s="28"/>
      <c r="E33" s="21"/>
    </row>
    <row r="34" spans="1:5" s="20" customFormat="1" x14ac:dyDescent="0.25">
      <c r="A34" s="22"/>
      <c r="B34" s="249"/>
      <c r="C34" s="249"/>
      <c r="D34" s="28"/>
      <c r="E34" s="21"/>
    </row>
    <row r="35" spans="1:5" x14ac:dyDescent="0.25">
      <c r="A35" s="1"/>
      <c r="B35" s="1"/>
      <c r="C35" s="1"/>
      <c r="D35" s="1"/>
      <c r="E35" s="1"/>
    </row>
  </sheetData>
  <mergeCells count="1">
    <mergeCell ref="B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J100"/>
  <sheetViews>
    <sheetView zoomScaleNormal="100" workbookViewId="0">
      <selection activeCell="E10" sqref="E10"/>
    </sheetView>
  </sheetViews>
  <sheetFormatPr baseColWidth="10" defaultColWidth="0" defaultRowHeight="12" zeroHeight="1" x14ac:dyDescent="0.2"/>
  <cols>
    <col min="1" max="1" width="34.5703125" style="82" bestFit="1" customWidth="1"/>
    <col min="2" max="2" width="15.28515625" style="96" bestFit="1" customWidth="1"/>
    <col min="3" max="3" width="10.7109375" style="82" bestFit="1" customWidth="1"/>
    <col min="4" max="4" width="11.85546875" style="82" customWidth="1"/>
    <col min="5" max="5" width="12.42578125" style="82" bestFit="1" customWidth="1"/>
    <col min="6" max="6" width="11.85546875" style="122" bestFit="1" customWidth="1"/>
    <col min="7" max="8" width="14.5703125" style="122" customWidth="1"/>
    <col min="9" max="10" width="14.5703125" style="82" customWidth="1"/>
    <col min="11" max="16384" width="11.42578125" style="82" hidden="1"/>
  </cols>
  <sheetData>
    <row r="1" spans="1:10" x14ac:dyDescent="0.2">
      <c r="A1" s="216" t="s">
        <v>12</v>
      </c>
      <c r="B1" s="216"/>
      <c r="C1" s="216"/>
      <c r="D1" s="216"/>
      <c r="E1" s="216"/>
      <c r="F1" s="216"/>
      <c r="G1" s="80">
        <f>SUM(G4:G500)</f>
        <v>0</v>
      </c>
      <c r="H1" s="80">
        <f>SUM(H4:H500)</f>
        <v>0</v>
      </c>
      <c r="I1" s="81">
        <f>SUM(I4:I500)</f>
        <v>0</v>
      </c>
      <c r="J1" s="81">
        <f>SUM(J4:J500)</f>
        <v>0</v>
      </c>
    </row>
    <row r="2" spans="1:10" ht="37.5" customHeight="1" x14ac:dyDescent="0.2">
      <c r="A2" s="216" t="s">
        <v>4</v>
      </c>
      <c r="B2" s="216"/>
      <c r="C2" s="216"/>
      <c r="D2" s="216"/>
      <c r="E2" s="216"/>
      <c r="F2" s="216"/>
      <c r="G2" s="217" t="s">
        <v>0</v>
      </c>
      <c r="H2" s="217"/>
      <c r="I2" s="218" t="s">
        <v>1</v>
      </c>
      <c r="J2" s="218"/>
    </row>
    <row r="3" spans="1:10" ht="24" x14ac:dyDescent="0.2">
      <c r="A3" s="83" t="s">
        <v>5</v>
      </c>
      <c r="B3" s="83" t="s">
        <v>35</v>
      </c>
      <c r="C3" s="84" t="s">
        <v>6</v>
      </c>
      <c r="D3" s="84" t="s">
        <v>7</v>
      </c>
      <c r="E3" s="83" t="s">
        <v>8</v>
      </c>
      <c r="F3" s="83" t="s">
        <v>9</v>
      </c>
      <c r="G3" s="84" t="s">
        <v>10</v>
      </c>
      <c r="H3" s="84" t="s">
        <v>11</v>
      </c>
      <c r="I3" s="84" t="s">
        <v>2</v>
      </c>
      <c r="J3" s="84" t="s">
        <v>3</v>
      </c>
    </row>
    <row r="4" spans="1:10" x14ac:dyDescent="0.2">
      <c r="A4" s="85"/>
      <c r="B4" s="86" t="s">
        <v>11</v>
      </c>
      <c r="C4" s="87"/>
      <c r="D4" s="88"/>
      <c r="E4" s="87"/>
      <c r="F4" s="89">
        <f>IF(B4="OPS",IFERROR(VLOOKUP(C4,TARIFAS!$A$15:$C$20,3,FALSE),0),IF($B4="AUXILIAR",TARIFAS!$C$23,IFERROR(IF(B4="DESCARGA",VLOOKUP(C4,TARIFAS!$A$8:$C$13,3,FALSE),0),0)))</f>
        <v>0</v>
      </c>
      <c r="G4" s="89">
        <f>IF($B4&lt;&gt;"DESCARGA",$F4*$D4*$E4,0)</f>
        <v>0</v>
      </c>
      <c r="H4" s="89">
        <f>IF($B4="DESCARGA",$F4*$D4*$E4,0)</f>
        <v>0</v>
      </c>
      <c r="I4" s="90">
        <v>0</v>
      </c>
      <c r="J4" s="90">
        <v>0</v>
      </c>
    </row>
    <row r="5" spans="1:10" x14ac:dyDescent="0.2">
      <c r="A5" s="85"/>
      <c r="B5" s="86" t="s">
        <v>32</v>
      </c>
      <c r="C5" s="87"/>
      <c r="D5" s="88"/>
      <c r="E5" s="87"/>
      <c r="F5" s="89">
        <f>IF(B5="OPS",IFERROR(VLOOKUP(C5,TARIFAS!$A$15:$C$20,3,FALSE),0),IF($B5="AUXILIAR",TARIFAS!$C$23,IFERROR(IF(B5="DESCARGA",VLOOKUP(C5,TARIFAS!$A$8:$C$13,3,FALSE),0),0)))</f>
        <v>0</v>
      </c>
      <c r="G5" s="89">
        <f t="shared" ref="G5:G11" si="0">IF($B5&lt;&gt;"DESCARGA",$F5*$D5*$E5,0)</f>
        <v>0</v>
      </c>
      <c r="H5" s="89">
        <f t="shared" ref="H5:H11" si="1">IF($B5="DESCARGA",$F5*$D5*$E5,0)</f>
        <v>0</v>
      </c>
      <c r="I5" s="90">
        <v>0</v>
      </c>
      <c r="J5" s="90">
        <v>0</v>
      </c>
    </row>
    <row r="6" spans="1:10" x14ac:dyDescent="0.2">
      <c r="A6" s="85"/>
      <c r="B6" s="86" t="s">
        <v>84</v>
      </c>
      <c r="C6" s="87"/>
      <c r="D6" s="88"/>
      <c r="E6" s="87"/>
      <c r="F6" s="89">
        <f>IF(B6="OPS",IFERROR(VLOOKUP(C6,TARIFAS!$A$15:$C$20,3,FALSE),0),IF($B6="AUXILIAR",TARIFAS!$C$23,IFERROR(IF(B6="DESCARGA",VLOOKUP(C6,TARIFAS!$A$8:$C$13,3,FALSE),0),0)))</f>
        <v>0</v>
      </c>
      <c r="G6" s="89">
        <f t="shared" si="0"/>
        <v>0</v>
      </c>
      <c r="H6" s="89">
        <f t="shared" si="1"/>
        <v>0</v>
      </c>
      <c r="I6" s="90">
        <v>0</v>
      </c>
      <c r="J6" s="90">
        <v>0</v>
      </c>
    </row>
    <row r="7" spans="1:10" x14ac:dyDescent="0.2">
      <c r="A7" s="85"/>
      <c r="B7" s="86" t="s">
        <v>11</v>
      </c>
      <c r="C7" s="87"/>
      <c r="D7" s="88"/>
      <c r="E7" s="87"/>
      <c r="F7" s="89">
        <f>IF(B7="OPS",IFERROR(VLOOKUP(C7,TARIFAS!$A$15:$C$20,3,FALSE),0),IF($B7="AUXILIAR",TARIFAS!$C$23,IFERROR(IF(B7="DESCARGA",VLOOKUP(C7,TARIFAS!$A$8:$C$13,3,FALSE),0),0)))</f>
        <v>0</v>
      </c>
      <c r="G7" s="89">
        <f t="shared" si="0"/>
        <v>0</v>
      </c>
      <c r="H7" s="89">
        <f t="shared" si="1"/>
        <v>0</v>
      </c>
      <c r="I7" s="90">
        <v>0</v>
      </c>
      <c r="J7" s="90">
        <v>0</v>
      </c>
    </row>
    <row r="8" spans="1:10" x14ac:dyDescent="0.2">
      <c r="A8" s="85"/>
      <c r="B8" s="86"/>
      <c r="C8" s="87"/>
      <c r="D8" s="88"/>
      <c r="E8" s="87"/>
      <c r="F8" s="89">
        <f>IF(B8="OPS",IFERROR(VLOOKUP(C8,TARIFAS!$A$15:$C$20,3,FALSE),0),IF($B8="AUXILIAR",TARIFAS!$C$23,IFERROR(IF(B8="DESCARGA",VLOOKUP(C8,TARIFAS!$A$8:$C$13,3,FALSE),0),0)))</f>
        <v>0</v>
      </c>
      <c r="G8" s="89">
        <f t="shared" si="0"/>
        <v>0</v>
      </c>
      <c r="H8" s="89">
        <f t="shared" si="1"/>
        <v>0</v>
      </c>
      <c r="I8" s="90">
        <v>0</v>
      </c>
      <c r="J8" s="90">
        <v>0</v>
      </c>
    </row>
    <row r="9" spans="1:10" x14ac:dyDescent="0.2">
      <c r="A9" s="85"/>
      <c r="B9" s="86"/>
      <c r="C9" s="87"/>
      <c r="D9" s="88"/>
      <c r="E9" s="87"/>
      <c r="F9" s="89">
        <f>IF(B9="OPS",IFERROR(VLOOKUP(C9,TARIFAS!$A$15:$C$20,3,FALSE),0),IF($B9="AUXILIAR",TARIFAS!$C$23,IFERROR(IF(B9="DESCARGA",VLOOKUP(C9,TARIFAS!$A$8:$C$13,3,FALSE),0),0)))</f>
        <v>0</v>
      </c>
      <c r="G9" s="89">
        <f t="shared" si="0"/>
        <v>0</v>
      </c>
      <c r="H9" s="89">
        <f t="shared" si="1"/>
        <v>0</v>
      </c>
      <c r="I9" s="90">
        <v>0</v>
      </c>
      <c r="J9" s="90">
        <v>0</v>
      </c>
    </row>
    <row r="10" spans="1:10" x14ac:dyDescent="0.2">
      <c r="A10" s="85"/>
      <c r="B10" s="86"/>
      <c r="C10" s="87"/>
      <c r="D10" s="88"/>
      <c r="E10" s="87"/>
      <c r="F10" s="89">
        <f>IF(B10="OPS",IFERROR(VLOOKUP(C10,TARIFAS!$A$15:$C$20,3,FALSE),0),IF($B10="AUXILIAR",TARIFAS!$C$23,IFERROR(IF(B10="DESCARGA",VLOOKUP(C10,TARIFAS!$A$8:$C$13,3,FALSE),0),0)))</f>
        <v>0</v>
      </c>
      <c r="G10" s="89">
        <f t="shared" si="0"/>
        <v>0</v>
      </c>
      <c r="H10" s="89">
        <f t="shared" si="1"/>
        <v>0</v>
      </c>
      <c r="I10" s="90">
        <v>0</v>
      </c>
      <c r="J10" s="90">
        <v>0</v>
      </c>
    </row>
    <row r="11" spans="1:10" x14ac:dyDescent="0.2">
      <c r="A11" s="85"/>
      <c r="B11" s="86"/>
      <c r="C11" s="87"/>
      <c r="D11" s="88"/>
      <c r="E11" s="87"/>
      <c r="F11" s="89">
        <f>IF(B11="OPS",IFERROR(VLOOKUP(C11,TARIFAS!$A$15:$C$20,3,FALSE),0),IF($B11="AUXILIAR",TARIFAS!$C$23,IFERROR(IF(B11="DESCARGA",VLOOKUP(C11,TARIFAS!$A$8:$C$13,3,FALSE),0),0)))</f>
        <v>0</v>
      </c>
      <c r="G11" s="89">
        <f t="shared" si="0"/>
        <v>0</v>
      </c>
      <c r="H11" s="89">
        <f t="shared" si="1"/>
        <v>0</v>
      </c>
      <c r="I11" s="90">
        <v>0</v>
      </c>
      <c r="J11" s="90">
        <v>0</v>
      </c>
    </row>
    <row r="12" spans="1:10" hidden="1" x14ac:dyDescent="0.2">
      <c r="A12" s="91"/>
      <c r="B12" s="92"/>
      <c r="C12" s="93"/>
      <c r="D12" s="94"/>
      <c r="E12" s="93"/>
      <c r="F12" s="169"/>
      <c r="G12" s="170"/>
      <c r="H12" s="170"/>
      <c r="I12" s="95">
        <v>0</v>
      </c>
      <c r="J12" s="95">
        <v>0</v>
      </c>
    </row>
    <row r="13" spans="1:10" hidden="1" x14ac:dyDescent="0.2">
      <c r="A13" s="91"/>
      <c r="B13" s="92"/>
      <c r="C13" s="93"/>
      <c r="D13" s="94"/>
      <c r="E13" s="93"/>
      <c r="F13" s="169"/>
      <c r="G13" s="170"/>
      <c r="H13" s="170"/>
      <c r="I13" s="95">
        <v>0</v>
      </c>
      <c r="J13" s="95">
        <v>0</v>
      </c>
    </row>
    <row r="14" spans="1:10" hidden="1" x14ac:dyDescent="0.2">
      <c r="A14" s="91"/>
      <c r="B14" s="92"/>
      <c r="C14" s="93"/>
      <c r="D14" s="94"/>
      <c r="E14" s="93"/>
      <c r="F14" s="169"/>
      <c r="G14" s="170"/>
      <c r="H14" s="170"/>
      <c r="I14" s="95">
        <v>0</v>
      </c>
      <c r="J14" s="95">
        <v>0</v>
      </c>
    </row>
    <row r="15" spans="1:10" hidden="1" x14ac:dyDescent="0.2">
      <c r="A15" s="91"/>
      <c r="B15" s="92"/>
      <c r="C15" s="93"/>
      <c r="D15" s="94"/>
      <c r="E15" s="93"/>
      <c r="F15" s="169"/>
      <c r="G15" s="170"/>
      <c r="H15" s="170"/>
      <c r="I15" s="95">
        <v>0</v>
      </c>
      <c r="J15" s="95">
        <v>0</v>
      </c>
    </row>
    <row r="16" spans="1:10" hidden="1" x14ac:dyDescent="0.2">
      <c r="A16" s="91"/>
      <c r="B16" s="92"/>
      <c r="C16" s="93"/>
      <c r="D16" s="94"/>
      <c r="E16" s="93"/>
      <c r="F16" s="169"/>
      <c r="G16" s="170"/>
      <c r="H16" s="170"/>
      <c r="I16" s="95">
        <v>0</v>
      </c>
      <c r="J16" s="95">
        <v>0</v>
      </c>
    </row>
    <row r="17" spans="1:10" hidden="1" x14ac:dyDescent="0.2">
      <c r="A17" s="91"/>
      <c r="B17" s="92"/>
      <c r="C17" s="93"/>
      <c r="D17" s="94"/>
      <c r="E17" s="93"/>
      <c r="F17" s="169"/>
      <c r="G17" s="170"/>
      <c r="H17" s="170"/>
      <c r="I17" s="95">
        <v>0</v>
      </c>
      <c r="J17" s="95">
        <v>0</v>
      </c>
    </row>
    <row r="18" spans="1:10" hidden="1" x14ac:dyDescent="0.2">
      <c r="A18" s="91"/>
      <c r="B18" s="92"/>
      <c r="C18" s="93"/>
      <c r="D18" s="94"/>
      <c r="E18" s="93"/>
      <c r="F18" s="169"/>
      <c r="G18" s="170"/>
      <c r="H18" s="170"/>
      <c r="I18" s="95">
        <v>0</v>
      </c>
      <c r="J18" s="95">
        <v>0</v>
      </c>
    </row>
    <row r="19" spans="1:10" hidden="1" x14ac:dyDescent="0.2">
      <c r="A19" s="91"/>
      <c r="B19" s="92"/>
      <c r="C19" s="93"/>
      <c r="D19" s="94"/>
      <c r="E19" s="93"/>
      <c r="F19" s="169"/>
      <c r="G19" s="170"/>
      <c r="H19" s="170"/>
      <c r="I19" s="95">
        <v>0</v>
      </c>
      <c r="J19" s="95">
        <v>0</v>
      </c>
    </row>
    <row r="20" spans="1:10" hidden="1" x14ac:dyDescent="0.2">
      <c r="A20" s="91"/>
      <c r="B20" s="92"/>
      <c r="C20" s="93"/>
      <c r="D20" s="94"/>
      <c r="E20" s="93"/>
      <c r="F20" s="169"/>
      <c r="G20" s="170"/>
      <c r="H20" s="170"/>
      <c r="I20" s="95">
        <v>0</v>
      </c>
      <c r="J20" s="95">
        <v>0</v>
      </c>
    </row>
    <row r="21" spans="1:10" hidden="1" x14ac:dyDescent="0.2">
      <c r="A21" s="91"/>
      <c r="B21" s="92"/>
      <c r="C21" s="93"/>
      <c r="D21" s="94"/>
      <c r="E21" s="93"/>
      <c r="F21" s="169"/>
      <c r="G21" s="170"/>
      <c r="H21" s="170"/>
      <c r="I21" s="95">
        <v>0</v>
      </c>
      <c r="J21" s="95">
        <v>0</v>
      </c>
    </row>
    <row r="22" spans="1:10" hidden="1" x14ac:dyDescent="0.2">
      <c r="A22" s="91"/>
      <c r="B22" s="92"/>
      <c r="C22" s="93"/>
      <c r="D22" s="94"/>
      <c r="E22" s="93"/>
      <c r="F22" s="169"/>
      <c r="G22" s="170"/>
      <c r="H22" s="170"/>
      <c r="I22" s="95">
        <v>0</v>
      </c>
      <c r="J22" s="95">
        <v>0</v>
      </c>
    </row>
    <row r="23" spans="1:10" hidden="1" x14ac:dyDescent="0.2">
      <c r="A23" s="91"/>
      <c r="B23" s="92"/>
      <c r="C23" s="93"/>
      <c r="D23" s="94"/>
      <c r="E23" s="93"/>
      <c r="F23" s="169"/>
      <c r="G23" s="170"/>
      <c r="H23" s="170"/>
      <c r="I23" s="95">
        <v>0</v>
      </c>
      <c r="J23" s="95">
        <v>0</v>
      </c>
    </row>
    <row r="24" spans="1:10" hidden="1" x14ac:dyDescent="0.2">
      <c r="A24" s="91"/>
      <c r="B24" s="92"/>
      <c r="C24" s="93"/>
      <c r="D24" s="94"/>
      <c r="E24" s="93"/>
      <c r="F24" s="169"/>
      <c r="G24" s="170"/>
      <c r="H24" s="170"/>
      <c r="I24" s="95">
        <v>0</v>
      </c>
      <c r="J24" s="95">
        <v>0</v>
      </c>
    </row>
    <row r="25" spans="1:10" hidden="1" x14ac:dyDescent="0.2">
      <c r="A25" s="91"/>
      <c r="B25" s="92"/>
      <c r="C25" s="93"/>
      <c r="D25" s="94"/>
      <c r="E25" s="93"/>
      <c r="F25" s="169"/>
      <c r="G25" s="170"/>
      <c r="H25" s="170"/>
      <c r="I25" s="95">
        <v>0</v>
      </c>
      <c r="J25" s="95">
        <v>0</v>
      </c>
    </row>
    <row r="26" spans="1:10" hidden="1" x14ac:dyDescent="0.2">
      <c r="A26" s="91"/>
      <c r="B26" s="92"/>
      <c r="C26" s="93"/>
      <c r="D26" s="94"/>
      <c r="E26" s="93"/>
      <c r="F26" s="169"/>
      <c r="G26" s="170"/>
      <c r="H26" s="170"/>
      <c r="I26" s="95">
        <v>0</v>
      </c>
      <c r="J26" s="95">
        <v>0</v>
      </c>
    </row>
    <row r="27" spans="1:10" hidden="1" x14ac:dyDescent="0.2">
      <c r="A27" s="91"/>
      <c r="B27" s="92"/>
      <c r="C27" s="93"/>
      <c r="D27" s="94"/>
      <c r="E27" s="93"/>
      <c r="F27" s="169"/>
      <c r="G27" s="170"/>
      <c r="H27" s="170"/>
      <c r="I27" s="95">
        <v>0</v>
      </c>
      <c r="J27" s="95">
        <v>0</v>
      </c>
    </row>
    <row r="28" spans="1:10" hidden="1" x14ac:dyDescent="0.2">
      <c r="A28" s="91"/>
      <c r="B28" s="92"/>
      <c r="C28" s="93"/>
      <c r="D28" s="94"/>
      <c r="E28" s="93"/>
      <c r="F28" s="169"/>
      <c r="G28" s="170"/>
      <c r="H28" s="170"/>
      <c r="I28" s="95">
        <v>0</v>
      </c>
      <c r="J28" s="95">
        <v>0</v>
      </c>
    </row>
    <row r="29" spans="1:10" hidden="1" x14ac:dyDescent="0.2">
      <c r="A29" s="91"/>
      <c r="B29" s="92"/>
      <c r="C29" s="93"/>
      <c r="D29" s="94"/>
      <c r="E29" s="93"/>
      <c r="F29" s="169"/>
      <c r="G29" s="170"/>
      <c r="H29" s="170"/>
      <c r="I29" s="95">
        <v>0</v>
      </c>
      <c r="J29" s="95">
        <v>0</v>
      </c>
    </row>
    <row r="30" spans="1:10" hidden="1" x14ac:dyDescent="0.2">
      <c r="A30" s="91"/>
      <c r="B30" s="92"/>
      <c r="C30" s="93"/>
      <c r="D30" s="94"/>
      <c r="E30" s="93"/>
      <c r="F30" s="169"/>
      <c r="G30" s="170"/>
      <c r="H30" s="170"/>
      <c r="I30" s="95">
        <v>0</v>
      </c>
      <c r="J30" s="95">
        <v>0</v>
      </c>
    </row>
    <row r="31" spans="1:10" hidden="1" x14ac:dyDescent="0.2">
      <c r="A31" s="91"/>
      <c r="B31" s="92"/>
      <c r="C31" s="93"/>
      <c r="D31" s="94"/>
      <c r="E31" s="93"/>
      <c r="F31" s="169"/>
      <c r="G31" s="170"/>
      <c r="H31" s="170"/>
      <c r="I31" s="95">
        <v>0</v>
      </c>
      <c r="J31" s="95">
        <v>0</v>
      </c>
    </row>
    <row r="32" spans="1:10" hidden="1" x14ac:dyDescent="0.2">
      <c r="A32" s="91"/>
      <c r="B32" s="92"/>
      <c r="C32" s="93"/>
      <c r="D32" s="94"/>
      <c r="E32" s="93"/>
      <c r="F32" s="169"/>
      <c r="G32" s="170"/>
      <c r="H32" s="170"/>
      <c r="I32" s="95">
        <v>0</v>
      </c>
      <c r="J32" s="95">
        <v>0</v>
      </c>
    </row>
    <row r="33" spans="1:10" hidden="1" x14ac:dyDescent="0.2">
      <c r="A33" s="91"/>
      <c r="B33" s="92"/>
      <c r="C33" s="93"/>
      <c r="D33" s="94"/>
      <c r="E33" s="93"/>
      <c r="F33" s="169"/>
      <c r="G33" s="170"/>
      <c r="H33" s="170"/>
      <c r="I33" s="95">
        <v>0</v>
      </c>
      <c r="J33" s="95">
        <v>0</v>
      </c>
    </row>
    <row r="34" spans="1:10" hidden="1" x14ac:dyDescent="0.2">
      <c r="A34" s="91"/>
      <c r="B34" s="92"/>
      <c r="C34" s="93"/>
      <c r="D34" s="94"/>
      <c r="E34" s="93"/>
      <c r="F34" s="169"/>
      <c r="G34" s="170"/>
      <c r="H34" s="170"/>
      <c r="I34" s="95">
        <v>0</v>
      </c>
      <c r="J34" s="95">
        <v>0</v>
      </c>
    </row>
    <row r="35" spans="1:10" hidden="1" x14ac:dyDescent="0.2">
      <c r="A35" s="91"/>
      <c r="B35" s="92"/>
      <c r="C35" s="93"/>
      <c r="D35" s="94"/>
      <c r="E35" s="93"/>
      <c r="F35" s="169"/>
      <c r="G35" s="170"/>
      <c r="H35" s="170"/>
      <c r="I35" s="95">
        <v>0</v>
      </c>
      <c r="J35" s="95">
        <v>0</v>
      </c>
    </row>
    <row r="36" spans="1:10" hidden="1" x14ac:dyDescent="0.2">
      <c r="A36" s="91"/>
      <c r="B36" s="92"/>
      <c r="C36" s="93"/>
      <c r="D36" s="94"/>
      <c r="E36" s="93"/>
      <c r="F36" s="169"/>
      <c r="G36" s="170"/>
      <c r="H36" s="170"/>
      <c r="I36" s="95">
        <v>0</v>
      </c>
      <c r="J36" s="95">
        <v>0</v>
      </c>
    </row>
    <row r="37" spans="1:10" hidden="1" x14ac:dyDescent="0.2">
      <c r="A37" s="91"/>
      <c r="B37" s="92"/>
      <c r="C37" s="93"/>
      <c r="D37" s="94"/>
      <c r="E37" s="93"/>
      <c r="F37" s="169"/>
      <c r="G37" s="170"/>
      <c r="H37" s="170"/>
      <c r="I37" s="95">
        <v>0</v>
      </c>
      <c r="J37" s="95">
        <v>0</v>
      </c>
    </row>
    <row r="38" spans="1:10" hidden="1" x14ac:dyDescent="0.2">
      <c r="A38" s="91"/>
      <c r="B38" s="92"/>
      <c r="C38" s="93"/>
      <c r="D38" s="94"/>
      <c r="E38" s="93"/>
      <c r="F38" s="169"/>
      <c r="G38" s="170"/>
      <c r="H38" s="170"/>
      <c r="I38" s="95">
        <v>0</v>
      </c>
      <c r="J38" s="95">
        <v>0</v>
      </c>
    </row>
    <row r="39" spans="1:10" hidden="1" x14ac:dyDescent="0.2">
      <c r="A39" s="91"/>
      <c r="B39" s="92"/>
      <c r="C39" s="93"/>
      <c r="D39" s="94"/>
      <c r="E39" s="93"/>
      <c r="F39" s="169"/>
      <c r="G39" s="170"/>
      <c r="H39" s="170"/>
      <c r="I39" s="95">
        <v>0</v>
      </c>
      <c r="J39" s="95">
        <v>0</v>
      </c>
    </row>
    <row r="40" spans="1:10" hidden="1" x14ac:dyDescent="0.2">
      <c r="A40" s="91"/>
      <c r="B40" s="92"/>
      <c r="C40" s="93"/>
      <c r="D40" s="94"/>
      <c r="E40" s="93"/>
      <c r="F40" s="169"/>
      <c r="G40" s="170"/>
      <c r="H40" s="170"/>
      <c r="I40" s="95">
        <v>0</v>
      </c>
      <c r="J40" s="95">
        <v>0</v>
      </c>
    </row>
    <row r="41" spans="1:10" hidden="1" x14ac:dyDescent="0.2">
      <c r="A41" s="91"/>
      <c r="B41" s="92"/>
      <c r="C41" s="93"/>
      <c r="D41" s="94"/>
      <c r="E41" s="93"/>
      <c r="F41" s="169"/>
      <c r="G41" s="170"/>
      <c r="H41" s="170"/>
      <c r="I41" s="95">
        <v>0</v>
      </c>
      <c r="J41" s="95">
        <v>0</v>
      </c>
    </row>
    <row r="42" spans="1:10" hidden="1" x14ac:dyDescent="0.2">
      <c r="A42" s="91"/>
      <c r="B42" s="92"/>
      <c r="C42" s="93"/>
      <c r="D42" s="94"/>
      <c r="E42" s="93"/>
      <c r="F42" s="169"/>
      <c r="G42" s="170"/>
      <c r="H42" s="170"/>
      <c r="I42" s="95">
        <v>0</v>
      </c>
      <c r="J42" s="95">
        <v>0</v>
      </c>
    </row>
    <row r="43" spans="1:10" hidden="1" x14ac:dyDescent="0.2">
      <c r="A43" s="91"/>
      <c r="B43" s="92"/>
      <c r="C43" s="93"/>
      <c r="D43" s="94"/>
      <c r="E43" s="93"/>
      <c r="F43" s="169"/>
      <c r="G43" s="170"/>
      <c r="H43" s="170"/>
      <c r="I43" s="95">
        <v>0</v>
      </c>
      <c r="J43" s="95">
        <v>0</v>
      </c>
    </row>
    <row r="44" spans="1:10" hidden="1" x14ac:dyDescent="0.2">
      <c r="A44" s="91"/>
      <c r="B44" s="92"/>
      <c r="C44" s="93"/>
      <c r="D44" s="94"/>
      <c r="E44" s="93"/>
      <c r="F44" s="169"/>
      <c r="G44" s="170"/>
      <c r="H44" s="170"/>
      <c r="I44" s="95">
        <v>0</v>
      </c>
      <c r="J44" s="95">
        <v>0</v>
      </c>
    </row>
    <row r="45" spans="1:10" hidden="1" x14ac:dyDescent="0.2">
      <c r="A45" s="91"/>
      <c r="B45" s="92"/>
      <c r="C45" s="93"/>
      <c r="D45" s="94"/>
      <c r="E45" s="93"/>
      <c r="F45" s="169"/>
      <c r="G45" s="170"/>
      <c r="H45" s="170"/>
      <c r="I45" s="95">
        <v>0</v>
      </c>
      <c r="J45" s="95">
        <v>0</v>
      </c>
    </row>
    <row r="46" spans="1:10" hidden="1" x14ac:dyDescent="0.2">
      <c r="A46" s="91"/>
      <c r="B46" s="92"/>
      <c r="C46" s="93"/>
      <c r="D46" s="94"/>
      <c r="E46" s="93"/>
      <c r="F46" s="169"/>
      <c r="G46" s="170"/>
      <c r="H46" s="170"/>
      <c r="I46" s="95">
        <v>0</v>
      </c>
      <c r="J46" s="95">
        <v>0</v>
      </c>
    </row>
    <row r="47" spans="1:10" hidden="1" x14ac:dyDescent="0.2">
      <c r="A47" s="91"/>
      <c r="B47" s="92"/>
      <c r="C47" s="93"/>
      <c r="D47" s="94"/>
      <c r="E47" s="93"/>
      <c r="F47" s="169"/>
      <c r="G47" s="170"/>
      <c r="H47" s="170"/>
      <c r="I47" s="95">
        <v>0</v>
      </c>
      <c r="J47" s="95">
        <v>0</v>
      </c>
    </row>
    <row r="48" spans="1:10" hidden="1" x14ac:dyDescent="0.2">
      <c r="A48" s="91"/>
      <c r="B48" s="92"/>
      <c r="C48" s="93"/>
      <c r="D48" s="94"/>
      <c r="E48" s="93"/>
      <c r="F48" s="169"/>
      <c r="G48" s="170"/>
      <c r="H48" s="170"/>
      <c r="I48" s="95">
        <v>0</v>
      </c>
      <c r="J48" s="95">
        <v>0</v>
      </c>
    </row>
    <row r="49" spans="1:10" hidden="1" x14ac:dyDescent="0.2">
      <c r="A49" s="91"/>
      <c r="B49" s="92"/>
      <c r="C49" s="93"/>
      <c r="D49" s="94"/>
      <c r="E49" s="93"/>
      <c r="F49" s="169"/>
      <c r="G49" s="170"/>
      <c r="H49" s="170"/>
      <c r="I49" s="95">
        <v>0</v>
      </c>
      <c r="J49" s="95">
        <v>0</v>
      </c>
    </row>
    <row r="50" spans="1:10" hidden="1" x14ac:dyDescent="0.2">
      <c r="A50" s="91"/>
      <c r="B50" s="92"/>
      <c r="C50" s="93"/>
      <c r="D50" s="94"/>
      <c r="E50" s="93"/>
      <c r="F50" s="169"/>
      <c r="G50" s="170"/>
      <c r="H50" s="170"/>
      <c r="I50" s="95">
        <v>0</v>
      </c>
      <c r="J50" s="95">
        <v>0</v>
      </c>
    </row>
    <row r="51" spans="1:10" hidden="1" x14ac:dyDescent="0.2">
      <c r="A51" s="91"/>
      <c r="B51" s="92"/>
      <c r="C51" s="93"/>
      <c r="D51" s="94"/>
      <c r="E51" s="93"/>
      <c r="F51" s="169"/>
      <c r="G51" s="170"/>
      <c r="H51" s="170"/>
      <c r="I51" s="95">
        <v>0</v>
      </c>
      <c r="J51" s="95">
        <v>0</v>
      </c>
    </row>
    <row r="52" spans="1:10" hidden="1" x14ac:dyDescent="0.2">
      <c r="A52" s="91"/>
      <c r="B52" s="92"/>
      <c r="C52" s="93"/>
      <c r="D52" s="94"/>
      <c r="E52" s="93"/>
      <c r="F52" s="169"/>
      <c r="G52" s="170"/>
      <c r="H52" s="170"/>
      <c r="I52" s="95">
        <v>0</v>
      </c>
      <c r="J52" s="95">
        <v>0</v>
      </c>
    </row>
    <row r="53" spans="1:10" hidden="1" x14ac:dyDescent="0.2">
      <c r="A53" s="91"/>
      <c r="B53" s="92"/>
      <c r="C53" s="93"/>
      <c r="D53" s="94"/>
      <c r="E53" s="93"/>
      <c r="F53" s="169"/>
      <c r="G53" s="170"/>
      <c r="H53" s="170"/>
      <c r="I53" s="95">
        <v>0</v>
      </c>
      <c r="J53" s="95">
        <v>0</v>
      </c>
    </row>
    <row r="54" spans="1:10" hidden="1" x14ac:dyDescent="0.2">
      <c r="A54" s="91"/>
      <c r="B54" s="92"/>
      <c r="C54" s="93"/>
      <c r="D54" s="94"/>
      <c r="E54" s="93"/>
      <c r="F54" s="169"/>
      <c r="G54" s="170"/>
      <c r="H54" s="170"/>
      <c r="I54" s="95">
        <v>0</v>
      </c>
      <c r="J54" s="95">
        <v>0</v>
      </c>
    </row>
    <row r="55" spans="1:10" hidden="1" x14ac:dyDescent="0.2">
      <c r="A55" s="91"/>
      <c r="B55" s="92"/>
      <c r="C55" s="93"/>
      <c r="D55" s="94"/>
      <c r="E55" s="93"/>
      <c r="F55" s="169"/>
      <c r="G55" s="170"/>
      <c r="H55" s="170"/>
      <c r="I55" s="95">
        <v>0</v>
      </c>
      <c r="J55" s="95">
        <v>0</v>
      </c>
    </row>
    <row r="56" spans="1:10" hidden="1" x14ac:dyDescent="0.2">
      <c r="A56" s="91"/>
      <c r="B56" s="92"/>
      <c r="C56" s="93"/>
      <c r="D56" s="94"/>
      <c r="E56" s="93"/>
      <c r="F56" s="169"/>
      <c r="G56" s="170"/>
      <c r="H56" s="170"/>
      <c r="I56" s="95">
        <v>0</v>
      </c>
      <c r="J56" s="95">
        <v>0</v>
      </c>
    </row>
    <row r="57" spans="1:10" hidden="1" x14ac:dyDescent="0.2">
      <c r="A57" s="91"/>
      <c r="B57" s="92"/>
      <c r="C57" s="93"/>
      <c r="D57" s="94"/>
      <c r="E57" s="93"/>
      <c r="F57" s="169"/>
      <c r="G57" s="170"/>
      <c r="H57" s="170"/>
      <c r="I57" s="95">
        <v>0</v>
      </c>
      <c r="J57" s="95">
        <v>0</v>
      </c>
    </row>
    <row r="58" spans="1:10" hidden="1" x14ac:dyDescent="0.2">
      <c r="A58" s="91"/>
      <c r="B58" s="92"/>
      <c r="C58" s="93"/>
      <c r="D58" s="94"/>
      <c r="E58" s="93"/>
      <c r="F58" s="169"/>
      <c r="G58" s="170"/>
      <c r="H58" s="170"/>
      <c r="I58" s="95">
        <v>0</v>
      </c>
      <c r="J58" s="95">
        <v>0</v>
      </c>
    </row>
    <row r="59" spans="1:10" hidden="1" x14ac:dyDescent="0.2">
      <c r="A59" s="91"/>
      <c r="B59" s="92"/>
      <c r="C59" s="93"/>
      <c r="D59" s="94"/>
      <c r="E59" s="93"/>
      <c r="F59" s="169"/>
      <c r="G59" s="170"/>
      <c r="H59" s="170"/>
      <c r="I59" s="95">
        <v>0</v>
      </c>
      <c r="J59" s="95">
        <v>0</v>
      </c>
    </row>
    <row r="60" spans="1:10" hidden="1" x14ac:dyDescent="0.2">
      <c r="A60" s="91"/>
      <c r="B60" s="92"/>
      <c r="C60" s="93"/>
      <c r="D60" s="94"/>
      <c r="E60" s="93"/>
      <c r="F60" s="169"/>
      <c r="G60" s="170"/>
      <c r="H60" s="170"/>
      <c r="I60" s="95">
        <v>0</v>
      </c>
      <c r="J60" s="95">
        <v>0</v>
      </c>
    </row>
    <row r="61" spans="1:10" hidden="1" x14ac:dyDescent="0.2">
      <c r="A61" s="91"/>
      <c r="B61" s="92"/>
      <c r="C61" s="93"/>
      <c r="D61" s="94"/>
      <c r="E61" s="93"/>
      <c r="F61" s="169"/>
      <c r="G61" s="170"/>
      <c r="H61" s="170"/>
      <c r="I61" s="95">
        <v>0</v>
      </c>
      <c r="J61" s="95">
        <v>0</v>
      </c>
    </row>
    <row r="62" spans="1:10" hidden="1" x14ac:dyDescent="0.2">
      <c r="A62" s="91"/>
      <c r="B62" s="92"/>
      <c r="C62" s="93"/>
      <c r="D62" s="94"/>
      <c r="E62" s="93"/>
      <c r="F62" s="169"/>
      <c r="G62" s="170"/>
      <c r="H62" s="170"/>
      <c r="I62" s="95">
        <v>0</v>
      </c>
      <c r="J62" s="95">
        <v>0</v>
      </c>
    </row>
    <row r="63" spans="1:10" hidden="1" x14ac:dyDescent="0.2">
      <c r="A63" s="91"/>
      <c r="B63" s="92"/>
      <c r="C63" s="93"/>
      <c r="D63" s="94"/>
      <c r="E63" s="93"/>
      <c r="F63" s="169"/>
      <c r="G63" s="170"/>
      <c r="H63" s="170"/>
      <c r="I63" s="95">
        <v>0</v>
      </c>
      <c r="J63" s="95">
        <v>0</v>
      </c>
    </row>
    <row r="64" spans="1:10" hidden="1" x14ac:dyDescent="0.2">
      <c r="A64" s="91"/>
      <c r="B64" s="92"/>
      <c r="C64" s="93"/>
      <c r="D64" s="94"/>
      <c r="E64" s="93"/>
      <c r="F64" s="169"/>
      <c r="G64" s="170"/>
      <c r="H64" s="170"/>
      <c r="I64" s="95">
        <v>0</v>
      </c>
      <c r="J64" s="95">
        <v>0</v>
      </c>
    </row>
    <row r="65" spans="1:10" hidden="1" x14ac:dyDescent="0.2">
      <c r="A65" s="91"/>
      <c r="B65" s="92"/>
      <c r="C65" s="93"/>
      <c r="D65" s="94"/>
      <c r="E65" s="93"/>
      <c r="F65" s="169"/>
      <c r="G65" s="170"/>
      <c r="H65" s="170"/>
      <c r="I65" s="95">
        <v>0</v>
      </c>
      <c r="J65" s="95">
        <v>0</v>
      </c>
    </row>
    <row r="66" spans="1:10" hidden="1" x14ac:dyDescent="0.2">
      <c r="A66" s="91"/>
      <c r="B66" s="92"/>
      <c r="C66" s="93"/>
      <c r="D66" s="94"/>
      <c r="E66" s="93"/>
      <c r="F66" s="169"/>
      <c r="G66" s="170"/>
      <c r="H66" s="170"/>
      <c r="I66" s="95">
        <v>0</v>
      </c>
      <c r="J66" s="95">
        <v>0</v>
      </c>
    </row>
    <row r="67" spans="1:10" hidden="1" x14ac:dyDescent="0.2">
      <c r="A67" s="91"/>
      <c r="B67" s="92"/>
      <c r="C67" s="93"/>
      <c r="D67" s="94"/>
      <c r="E67" s="93"/>
      <c r="F67" s="169"/>
      <c r="G67" s="170"/>
      <c r="H67" s="170"/>
      <c r="I67" s="95">
        <v>0</v>
      </c>
      <c r="J67" s="95">
        <v>0</v>
      </c>
    </row>
    <row r="68" spans="1:10" hidden="1" x14ac:dyDescent="0.2">
      <c r="A68" s="91"/>
      <c r="B68" s="92"/>
      <c r="C68" s="93"/>
      <c r="D68" s="94"/>
      <c r="E68" s="93"/>
      <c r="F68" s="169"/>
      <c r="G68" s="170"/>
      <c r="H68" s="170"/>
      <c r="I68" s="95">
        <v>0</v>
      </c>
      <c r="J68" s="95">
        <v>0</v>
      </c>
    </row>
    <row r="69" spans="1:10" hidden="1" x14ac:dyDescent="0.2">
      <c r="A69" s="91"/>
      <c r="B69" s="92"/>
      <c r="C69" s="93"/>
      <c r="D69" s="94"/>
      <c r="E69" s="93"/>
      <c r="F69" s="169"/>
      <c r="G69" s="170"/>
      <c r="H69" s="170"/>
      <c r="I69" s="95">
        <v>0</v>
      </c>
      <c r="J69" s="95">
        <v>0</v>
      </c>
    </row>
    <row r="70" spans="1:10" hidden="1" x14ac:dyDescent="0.2">
      <c r="A70" s="91"/>
      <c r="B70" s="92"/>
      <c r="C70" s="93"/>
      <c r="D70" s="94"/>
      <c r="E70" s="93"/>
      <c r="F70" s="169"/>
      <c r="G70" s="170"/>
      <c r="H70" s="170"/>
      <c r="I70" s="95">
        <v>0</v>
      </c>
      <c r="J70" s="95">
        <v>0</v>
      </c>
    </row>
    <row r="71" spans="1:10" hidden="1" x14ac:dyDescent="0.2">
      <c r="A71" s="91"/>
      <c r="B71" s="92"/>
      <c r="C71" s="93"/>
      <c r="D71" s="94"/>
      <c r="E71" s="93"/>
      <c r="F71" s="169"/>
      <c r="G71" s="170"/>
      <c r="H71" s="170"/>
      <c r="I71" s="95">
        <v>0</v>
      </c>
      <c r="J71" s="95">
        <v>0</v>
      </c>
    </row>
    <row r="72" spans="1:10" hidden="1" x14ac:dyDescent="0.2">
      <c r="A72" s="91"/>
      <c r="B72" s="92"/>
      <c r="C72" s="93"/>
      <c r="D72" s="94"/>
      <c r="E72" s="93"/>
      <c r="F72" s="169"/>
      <c r="G72" s="170"/>
      <c r="H72" s="170"/>
      <c r="I72" s="95">
        <v>0</v>
      </c>
      <c r="J72" s="95">
        <v>0</v>
      </c>
    </row>
    <row r="73" spans="1:10" hidden="1" x14ac:dyDescent="0.2">
      <c r="A73" s="91"/>
      <c r="B73" s="92"/>
      <c r="C73" s="93"/>
      <c r="D73" s="94"/>
      <c r="E73" s="93"/>
      <c r="F73" s="169"/>
      <c r="G73" s="170"/>
      <c r="H73" s="170"/>
      <c r="I73" s="95">
        <v>0</v>
      </c>
      <c r="J73" s="95">
        <v>0</v>
      </c>
    </row>
    <row r="74" spans="1:10" hidden="1" x14ac:dyDescent="0.2">
      <c r="A74" s="91"/>
      <c r="B74" s="92"/>
      <c r="C74" s="93"/>
      <c r="D74" s="94"/>
      <c r="E74" s="93"/>
      <c r="F74" s="169"/>
      <c r="G74" s="170"/>
      <c r="H74" s="170"/>
      <c r="I74" s="95">
        <v>0</v>
      </c>
      <c r="J74" s="95">
        <v>0</v>
      </c>
    </row>
    <row r="75" spans="1:10" hidden="1" x14ac:dyDescent="0.2">
      <c r="A75" s="91"/>
      <c r="B75" s="92"/>
      <c r="C75" s="93"/>
      <c r="D75" s="94"/>
      <c r="E75" s="93"/>
      <c r="F75" s="169"/>
      <c r="G75" s="170"/>
      <c r="H75" s="170"/>
      <c r="I75" s="95">
        <v>0</v>
      </c>
      <c r="J75" s="95">
        <v>0</v>
      </c>
    </row>
    <row r="76" spans="1:10" hidden="1" x14ac:dyDescent="0.2">
      <c r="A76" s="91"/>
      <c r="B76" s="92"/>
      <c r="C76" s="93"/>
      <c r="D76" s="94"/>
      <c r="E76" s="93"/>
      <c r="F76" s="169"/>
      <c r="G76" s="170"/>
      <c r="H76" s="170"/>
      <c r="I76" s="95">
        <v>0</v>
      </c>
      <c r="J76" s="95">
        <v>0</v>
      </c>
    </row>
    <row r="77" spans="1:10" hidden="1" x14ac:dyDescent="0.2">
      <c r="A77" s="91"/>
      <c r="B77" s="92"/>
      <c r="C77" s="93"/>
      <c r="D77" s="94"/>
      <c r="E77" s="93"/>
      <c r="F77" s="169"/>
      <c r="G77" s="170"/>
      <c r="H77" s="170"/>
      <c r="I77" s="95">
        <v>0</v>
      </c>
      <c r="J77" s="95">
        <v>0</v>
      </c>
    </row>
    <row r="78" spans="1:10" hidden="1" x14ac:dyDescent="0.2">
      <c r="A78" s="91"/>
      <c r="B78" s="92"/>
      <c r="C78" s="93"/>
      <c r="D78" s="94"/>
      <c r="E78" s="93"/>
      <c r="F78" s="169"/>
      <c r="G78" s="170"/>
      <c r="H78" s="170"/>
      <c r="I78" s="95">
        <v>0</v>
      </c>
      <c r="J78" s="95">
        <v>0</v>
      </c>
    </row>
    <row r="79" spans="1:10" hidden="1" x14ac:dyDescent="0.2">
      <c r="A79" s="91"/>
      <c r="B79" s="92"/>
      <c r="C79" s="93"/>
      <c r="D79" s="94"/>
      <c r="E79" s="93"/>
      <c r="F79" s="169"/>
      <c r="G79" s="170"/>
      <c r="H79" s="170"/>
      <c r="I79" s="95">
        <v>0</v>
      </c>
      <c r="J79" s="95">
        <v>0</v>
      </c>
    </row>
    <row r="80" spans="1:10" hidden="1" x14ac:dyDescent="0.2">
      <c r="A80" s="91"/>
      <c r="B80" s="92"/>
      <c r="C80" s="93"/>
      <c r="D80" s="94"/>
      <c r="E80" s="93"/>
      <c r="F80" s="169"/>
      <c r="G80" s="170"/>
      <c r="H80" s="170"/>
      <c r="I80" s="95">
        <v>0</v>
      </c>
      <c r="J80" s="95">
        <v>0</v>
      </c>
    </row>
    <row r="81" spans="1:10" hidden="1" x14ac:dyDescent="0.2">
      <c r="A81" s="91"/>
      <c r="B81" s="92"/>
      <c r="C81" s="93"/>
      <c r="D81" s="94"/>
      <c r="E81" s="93"/>
      <c r="F81" s="169"/>
      <c r="G81" s="170"/>
      <c r="H81" s="170"/>
      <c r="I81" s="95">
        <v>0</v>
      </c>
      <c r="J81" s="95">
        <v>0</v>
      </c>
    </row>
    <row r="82" spans="1:10" hidden="1" x14ac:dyDescent="0.2">
      <c r="A82" s="91"/>
      <c r="B82" s="92"/>
      <c r="C82" s="93"/>
      <c r="D82" s="94"/>
      <c r="E82" s="93"/>
      <c r="F82" s="169"/>
      <c r="G82" s="170"/>
      <c r="H82" s="170"/>
      <c r="I82" s="95">
        <v>0</v>
      </c>
      <c r="J82" s="95">
        <v>0</v>
      </c>
    </row>
    <row r="83" spans="1:10" hidden="1" x14ac:dyDescent="0.2">
      <c r="A83" s="91"/>
      <c r="B83" s="92"/>
      <c r="C83" s="93"/>
      <c r="D83" s="94"/>
      <c r="E83" s="93"/>
      <c r="F83" s="169"/>
      <c r="G83" s="170"/>
      <c r="H83" s="170"/>
      <c r="I83" s="95">
        <v>0</v>
      </c>
      <c r="J83" s="95">
        <v>0</v>
      </c>
    </row>
    <row r="84" spans="1:10" hidden="1" x14ac:dyDescent="0.2">
      <c r="A84" s="91"/>
      <c r="B84" s="92"/>
      <c r="C84" s="93"/>
      <c r="D84" s="94"/>
      <c r="E84" s="93"/>
      <c r="F84" s="169"/>
      <c r="G84" s="170"/>
      <c r="H84" s="170"/>
      <c r="I84" s="95">
        <v>0</v>
      </c>
      <c r="J84" s="95">
        <v>0</v>
      </c>
    </row>
    <row r="85" spans="1:10" hidden="1" x14ac:dyDescent="0.2">
      <c r="A85" s="91"/>
      <c r="B85" s="92"/>
      <c r="C85" s="93"/>
      <c r="D85" s="94"/>
      <c r="E85" s="93"/>
      <c r="F85" s="169"/>
      <c r="G85" s="170"/>
      <c r="H85" s="170"/>
      <c r="I85" s="95">
        <v>0</v>
      </c>
      <c r="J85" s="95">
        <v>0</v>
      </c>
    </row>
    <row r="86" spans="1:10" hidden="1" x14ac:dyDescent="0.2">
      <c r="A86" s="91"/>
      <c r="B86" s="92"/>
      <c r="C86" s="93"/>
      <c r="D86" s="94"/>
      <c r="E86" s="93"/>
      <c r="F86" s="169"/>
      <c r="G86" s="170"/>
      <c r="H86" s="170"/>
      <c r="I86" s="95">
        <v>0</v>
      </c>
      <c r="J86" s="95">
        <v>0</v>
      </c>
    </row>
    <row r="87" spans="1:10" hidden="1" x14ac:dyDescent="0.2">
      <c r="A87" s="91"/>
      <c r="B87" s="92"/>
      <c r="C87" s="93"/>
      <c r="D87" s="94"/>
      <c r="E87" s="93"/>
      <c r="F87" s="169"/>
      <c r="G87" s="170"/>
      <c r="H87" s="170"/>
      <c r="I87" s="95">
        <v>0</v>
      </c>
      <c r="J87" s="95">
        <v>0</v>
      </c>
    </row>
    <row r="88" spans="1:10" hidden="1" x14ac:dyDescent="0.2">
      <c r="A88" s="91"/>
      <c r="B88" s="92"/>
      <c r="C88" s="93"/>
      <c r="D88" s="94"/>
      <c r="E88" s="93"/>
      <c r="F88" s="169"/>
      <c r="G88" s="170"/>
      <c r="H88" s="170"/>
      <c r="I88" s="95">
        <v>0</v>
      </c>
      <c r="J88" s="95">
        <v>0</v>
      </c>
    </row>
    <row r="89" spans="1:10" hidden="1" x14ac:dyDescent="0.2">
      <c r="A89" s="91"/>
      <c r="B89" s="92"/>
      <c r="C89" s="93"/>
      <c r="D89" s="94"/>
      <c r="E89" s="93"/>
      <c r="F89" s="169"/>
      <c r="G89" s="170"/>
      <c r="H89" s="170"/>
      <c r="I89" s="95">
        <v>0</v>
      </c>
      <c r="J89" s="95">
        <v>0</v>
      </c>
    </row>
    <row r="90" spans="1:10" hidden="1" x14ac:dyDescent="0.2">
      <c r="A90" s="91"/>
      <c r="B90" s="92"/>
      <c r="C90" s="93"/>
      <c r="D90" s="94"/>
      <c r="E90" s="93"/>
      <c r="F90" s="169"/>
      <c r="G90" s="170"/>
      <c r="H90" s="170"/>
      <c r="I90" s="95">
        <v>0</v>
      </c>
      <c r="J90" s="95">
        <v>0</v>
      </c>
    </row>
    <row r="91" spans="1:10" hidden="1" x14ac:dyDescent="0.2">
      <c r="A91" s="91"/>
      <c r="B91" s="92"/>
      <c r="C91" s="93"/>
      <c r="D91" s="94"/>
      <c r="E91" s="93"/>
      <c r="F91" s="169"/>
      <c r="G91" s="170"/>
      <c r="H91" s="170"/>
      <c r="I91" s="95">
        <v>0</v>
      </c>
      <c r="J91" s="95">
        <v>0</v>
      </c>
    </row>
    <row r="92" spans="1:10" hidden="1" x14ac:dyDescent="0.2">
      <c r="A92" s="91"/>
      <c r="B92" s="92"/>
      <c r="C92" s="93"/>
      <c r="D92" s="94"/>
      <c r="E92" s="93"/>
      <c r="F92" s="169"/>
      <c r="G92" s="170"/>
      <c r="H92" s="170"/>
      <c r="I92" s="95">
        <v>0</v>
      </c>
      <c r="J92" s="95">
        <v>0</v>
      </c>
    </row>
    <row r="93" spans="1:10" hidden="1" x14ac:dyDescent="0.2">
      <c r="A93" s="91"/>
      <c r="B93" s="92"/>
      <c r="C93" s="93"/>
      <c r="D93" s="94"/>
      <c r="E93" s="93"/>
      <c r="F93" s="169"/>
      <c r="G93" s="170"/>
      <c r="H93" s="170"/>
      <c r="I93" s="95">
        <v>0</v>
      </c>
      <c r="J93" s="95">
        <v>0</v>
      </c>
    </row>
    <row r="94" spans="1:10" hidden="1" x14ac:dyDescent="0.2">
      <c r="A94" s="91"/>
      <c r="B94" s="92"/>
      <c r="C94" s="93"/>
      <c r="D94" s="94"/>
      <c r="E94" s="93"/>
      <c r="F94" s="169"/>
      <c r="G94" s="170"/>
      <c r="H94" s="170"/>
      <c r="I94" s="95">
        <v>0</v>
      </c>
      <c r="J94" s="95">
        <v>0</v>
      </c>
    </row>
    <row r="95" spans="1:10" hidden="1" x14ac:dyDescent="0.2">
      <c r="A95" s="91"/>
      <c r="B95" s="92"/>
      <c r="C95" s="93"/>
      <c r="D95" s="94"/>
      <c r="E95" s="93"/>
      <c r="F95" s="169"/>
      <c r="G95" s="170"/>
      <c r="H95" s="170"/>
      <c r="I95" s="95">
        <v>0</v>
      </c>
      <c r="J95" s="95">
        <v>0</v>
      </c>
    </row>
    <row r="96" spans="1:10" hidden="1" x14ac:dyDescent="0.2">
      <c r="A96" s="91"/>
      <c r="B96" s="92"/>
      <c r="C96" s="93"/>
      <c r="D96" s="94"/>
      <c r="E96" s="93"/>
      <c r="F96" s="169"/>
      <c r="G96" s="170"/>
      <c r="H96" s="170"/>
      <c r="I96" s="95">
        <v>0</v>
      </c>
      <c r="J96" s="95">
        <v>0</v>
      </c>
    </row>
    <row r="97" spans="1:10" hidden="1" x14ac:dyDescent="0.2">
      <c r="A97" s="91"/>
      <c r="B97" s="92"/>
      <c r="C97" s="93"/>
      <c r="D97" s="94"/>
      <c r="E97" s="93"/>
      <c r="F97" s="169"/>
      <c r="G97" s="170"/>
      <c r="H97" s="170"/>
      <c r="I97" s="95">
        <v>0</v>
      </c>
      <c r="J97" s="95">
        <v>0</v>
      </c>
    </row>
    <row r="98" spans="1:10" hidden="1" x14ac:dyDescent="0.2">
      <c r="A98" s="91"/>
      <c r="B98" s="92"/>
      <c r="C98" s="93"/>
      <c r="D98" s="94"/>
      <c r="E98" s="93"/>
      <c r="F98" s="169"/>
      <c r="G98" s="170"/>
      <c r="H98" s="170"/>
      <c r="I98" s="95">
        <v>0</v>
      </c>
      <c r="J98" s="95">
        <v>0</v>
      </c>
    </row>
    <row r="99" spans="1:10" hidden="1" x14ac:dyDescent="0.2">
      <c r="A99" s="91"/>
      <c r="B99" s="92"/>
      <c r="C99" s="93"/>
      <c r="D99" s="94"/>
      <c r="E99" s="93"/>
      <c r="F99" s="169"/>
      <c r="G99" s="170"/>
      <c r="H99" s="170"/>
      <c r="I99" s="95">
        <v>0</v>
      </c>
      <c r="J99" s="95">
        <v>0</v>
      </c>
    </row>
    <row r="100" spans="1:10" hidden="1" x14ac:dyDescent="0.2">
      <c r="A100" s="91"/>
      <c r="B100" s="92"/>
      <c r="C100" s="93"/>
      <c r="D100" s="94"/>
      <c r="E100" s="93"/>
      <c r="F100" s="169"/>
      <c r="G100" s="170"/>
      <c r="H100" s="170"/>
      <c r="I100" s="95">
        <v>0</v>
      </c>
      <c r="J100" s="95">
        <v>0</v>
      </c>
    </row>
  </sheetData>
  <sheetProtection algorithmName="SHA-512" hashValue="Y/Vx6RmVQXbVAEidOy0vHuMyjrvx26QBn80Msn4s/A7+KRIK7tzv2wGC+li39xspimBs7qWfdNItI/Yfc5yIJg==" saltValue="YjpgoK2UcBQJeVMPrEJxkA==" spinCount="100000" sheet="1" objects="1" scenarios="1"/>
  <mergeCells count="4">
    <mergeCell ref="A2:F2"/>
    <mergeCell ref="G2:H2"/>
    <mergeCell ref="I2:J2"/>
    <mergeCell ref="A1:F1"/>
  </mergeCells>
  <dataValidations count="1">
    <dataValidation type="list" allowBlank="1" showInputMessage="1" showErrorMessage="1" sqref="B4:B100">
      <formula1>"DESCARGA,OPS,CONTRAPARTIDA"</formula1>
    </dataValidation>
  </dataValidation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O100"/>
  <sheetViews>
    <sheetView tabSelected="1" zoomScaleNormal="100" workbookViewId="0">
      <selection activeCell="H1" sqref="H1"/>
    </sheetView>
  </sheetViews>
  <sheetFormatPr baseColWidth="10" defaultColWidth="0" defaultRowHeight="12" zeroHeight="1" x14ac:dyDescent="0.2"/>
  <cols>
    <col min="1" max="1" width="22.140625" style="82" customWidth="1"/>
    <col min="2" max="2" width="14.7109375" style="82" bestFit="1" customWidth="1"/>
    <col min="3" max="3" width="16.140625" style="82" customWidth="1"/>
    <col min="4" max="4" width="19.28515625" style="82" customWidth="1"/>
    <col min="5" max="5" width="13.28515625" style="82" customWidth="1"/>
    <col min="6" max="6" width="12.42578125" style="82" customWidth="1"/>
    <col min="7" max="7" width="12.5703125" style="82" bestFit="1" customWidth="1"/>
    <col min="8" max="8" width="13.5703125" style="82" customWidth="1"/>
    <col min="9" max="9" width="8.42578125" style="82" bestFit="1" customWidth="1"/>
    <col min="10" max="11" width="14.5703125" style="82" customWidth="1"/>
    <col min="12" max="12" width="14.42578125" style="82" customWidth="1"/>
    <col min="13" max="15" width="0" style="82" hidden="1" customWidth="1"/>
    <col min="16" max="16384" width="11.42578125" style="82" hidden="1"/>
  </cols>
  <sheetData>
    <row r="1" spans="1:12" s="102" customFormat="1" ht="24" customHeight="1" x14ac:dyDescent="0.2">
      <c r="A1" s="97" t="s">
        <v>12</v>
      </c>
      <c r="B1" s="98"/>
      <c r="C1" s="98"/>
      <c r="D1" s="98"/>
      <c r="E1" s="99">
        <f>SUM(E4:E1048576)</f>
        <v>5700000</v>
      </c>
      <c r="F1" s="99">
        <f>SUM(F4:F1048576)</f>
        <v>1500000</v>
      </c>
      <c r="G1" s="99">
        <f>SUMPRODUCT(G4:G1048576,I4:I1048576)</f>
        <v>600000</v>
      </c>
      <c r="H1" s="99">
        <f>SUMPRODUCT(H4:H1048576,I4:I1048576)</f>
        <v>280000</v>
      </c>
      <c r="I1" s="100"/>
      <c r="J1" s="101" t="s">
        <v>12</v>
      </c>
      <c r="K1" s="99">
        <f>SUM(J4:K1048576)</f>
        <v>8080000</v>
      </c>
      <c r="L1" s="81">
        <f>SUM(L4:L1048576)</f>
        <v>2000000</v>
      </c>
    </row>
    <row r="2" spans="1:12" ht="27" customHeight="1" x14ac:dyDescent="0.2">
      <c r="A2" s="219" t="s">
        <v>85</v>
      </c>
      <c r="B2" s="219"/>
      <c r="C2" s="219"/>
      <c r="D2" s="219"/>
      <c r="E2" s="219"/>
      <c r="F2" s="219"/>
      <c r="G2" s="219"/>
      <c r="H2" s="219"/>
      <c r="I2" s="97"/>
      <c r="J2" s="220" t="s">
        <v>0</v>
      </c>
      <c r="K2" s="221"/>
      <c r="L2" s="103" t="s">
        <v>1</v>
      </c>
    </row>
    <row r="3" spans="1:12" ht="24" x14ac:dyDescent="0.2">
      <c r="A3" s="83" t="s">
        <v>13</v>
      </c>
      <c r="B3" s="83" t="s">
        <v>35</v>
      </c>
      <c r="C3" s="83" t="s">
        <v>55</v>
      </c>
      <c r="D3" s="84" t="s">
        <v>14</v>
      </c>
      <c r="E3" s="84" t="s">
        <v>50</v>
      </c>
      <c r="F3" s="84" t="s">
        <v>47</v>
      </c>
      <c r="G3" s="84" t="s">
        <v>54</v>
      </c>
      <c r="H3" s="84" t="s">
        <v>46</v>
      </c>
      <c r="I3" s="84" t="s">
        <v>15</v>
      </c>
      <c r="J3" s="84" t="s">
        <v>44</v>
      </c>
      <c r="K3" s="84" t="s">
        <v>45</v>
      </c>
      <c r="L3" s="84" t="s">
        <v>88</v>
      </c>
    </row>
    <row r="4" spans="1:12" x14ac:dyDescent="0.2">
      <c r="A4" s="85"/>
      <c r="B4" s="104" t="s">
        <v>44</v>
      </c>
      <c r="C4" s="85"/>
      <c r="D4" s="85"/>
      <c r="E4" s="105">
        <f>IFERROR(VLOOKUP(B4,TARIFAS!$A$5:$E$6,2,FALSE),0)</f>
        <v>700000</v>
      </c>
      <c r="F4" s="105">
        <f>IFERROR(VLOOKUP(B4,TARIFAS!$A$5:$E$6,3,FALSE),0)</f>
        <v>500000</v>
      </c>
      <c r="G4" s="105">
        <f>IFERROR(VLOOKUP(B4,TARIFAS!$A$5:$E$6,4,FALSE),0)</f>
        <v>200000</v>
      </c>
      <c r="H4" s="106">
        <f>IFERROR(VLOOKUP(B4,TARIFAS!$A$5:$E$6,5,FALSE),0)</f>
        <v>80000</v>
      </c>
      <c r="I4" s="87">
        <v>1</v>
      </c>
      <c r="J4" s="90">
        <f>IF(B4="NACIONAL",SUM($E4:$F4)+SUM($G4:$H4)*$I4,0)</f>
        <v>1480000</v>
      </c>
      <c r="K4" s="90">
        <f>IF(B4="INTERNACIONAL",SUM($E4:$F4)+SUM($G4:$H4)*$I4,0)</f>
        <v>0</v>
      </c>
      <c r="L4" s="90">
        <v>0</v>
      </c>
    </row>
    <row r="5" spans="1:12" x14ac:dyDescent="0.2">
      <c r="A5" s="85"/>
      <c r="B5" s="104" t="s">
        <v>45</v>
      </c>
      <c r="C5" s="85"/>
      <c r="D5" s="85"/>
      <c r="E5" s="105">
        <f>IFERROR(VLOOKUP(B5,TARIFAS!$A$5:$E$6,2,FALSE),0)</f>
        <v>5000000</v>
      </c>
      <c r="F5" s="105">
        <f>IFERROR(VLOOKUP(B5,TARIFAS!$A$5:$E$6,3,FALSE),0)</f>
        <v>1000000</v>
      </c>
      <c r="G5" s="105">
        <f>IFERROR(VLOOKUP(B5,TARIFAS!$A$5:$E$6,4,FALSE),0)</f>
        <v>400000</v>
      </c>
      <c r="H5" s="106">
        <f>IFERROR(VLOOKUP(B5,TARIFAS!$A$5:$E$6,5,FALSE),0)</f>
        <v>200000</v>
      </c>
      <c r="I5" s="87">
        <v>1</v>
      </c>
      <c r="J5" s="90">
        <f>IF(B5="NACIONAL",SUM($E5:$F5)+SUM($G5:$H5)*$I5,0)</f>
        <v>0</v>
      </c>
      <c r="K5" s="90">
        <f t="shared" ref="K5:K8" si="0">IF(B5="INTERNACIONAL",SUM($E5:$F5)+SUM($G5:$H5)*$I5,0)</f>
        <v>6600000</v>
      </c>
      <c r="L5" s="90">
        <v>2000000</v>
      </c>
    </row>
    <row r="6" spans="1:12" x14ac:dyDescent="0.2">
      <c r="A6" s="85"/>
      <c r="B6" s="104"/>
      <c r="C6" s="85"/>
      <c r="D6" s="85"/>
      <c r="E6" s="105">
        <f>IFERROR(VLOOKUP(B6,TARIFAS!$A$5:$E$6,2,FALSE),0)</f>
        <v>0</v>
      </c>
      <c r="F6" s="105">
        <f>IFERROR(VLOOKUP(B6,TARIFAS!$A$5:$E$6,3,FALSE),0)</f>
        <v>0</v>
      </c>
      <c r="G6" s="105">
        <f>IFERROR(VLOOKUP(B6,TARIFAS!$A$5:$E$6,4,FALSE),0)</f>
        <v>0</v>
      </c>
      <c r="H6" s="106">
        <f>IFERROR(VLOOKUP(B6,TARIFAS!$A$5:$E$6,5,FALSE),0)</f>
        <v>0</v>
      </c>
      <c r="I6" s="87"/>
      <c r="J6" s="90">
        <f>IF(B6="NACIONAL",SUM($E6:$F6)+SUM($G6:$H6)*$I6,0)</f>
        <v>0</v>
      </c>
      <c r="K6" s="90">
        <f t="shared" si="0"/>
        <v>0</v>
      </c>
      <c r="L6" s="90">
        <v>0</v>
      </c>
    </row>
    <row r="7" spans="1:12" x14ac:dyDescent="0.2">
      <c r="A7" s="85"/>
      <c r="B7" s="104"/>
      <c r="C7" s="85"/>
      <c r="D7" s="85"/>
      <c r="E7" s="105">
        <f>IFERROR(VLOOKUP(B7,TARIFAS!$A$5:$E$6,2,FALSE),0)</f>
        <v>0</v>
      </c>
      <c r="F7" s="105">
        <f>IFERROR(VLOOKUP(B7,TARIFAS!$A$5:$E$6,3,FALSE),0)</f>
        <v>0</v>
      </c>
      <c r="G7" s="105">
        <f>IFERROR(VLOOKUP(B7,TARIFAS!$A$5:$E$6,4,FALSE),0)</f>
        <v>0</v>
      </c>
      <c r="H7" s="106">
        <f>IFERROR(VLOOKUP(B7,TARIFAS!$A$5:$E$6,5,FALSE),0)</f>
        <v>0</v>
      </c>
      <c r="I7" s="87"/>
      <c r="J7" s="90">
        <f>IF(B7="NACIONAL",SUM($E7:$F7)+SUM($G7:$H7)*$I7,0)</f>
        <v>0</v>
      </c>
      <c r="K7" s="90">
        <f t="shared" si="0"/>
        <v>0</v>
      </c>
      <c r="L7" s="90">
        <v>0</v>
      </c>
    </row>
    <row r="8" spans="1:12" x14ac:dyDescent="0.2">
      <c r="A8" s="85"/>
      <c r="B8" s="104"/>
      <c r="C8" s="85"/>
      <c r="D8" s="85"/>
      <c r="E8" s="105">
        <f>IFERROR(VLOOKUP(B8,TARIFAS!$A$5:$E$6,2,FALSE),0)</f>
        <v>0</v>
      </c>
      <c r="F8" s="105">
        <f>IFERROR(VLOOKUP(B8,TARIFAS!$A$5:$E$6,3,FALSE),0)</f>
        <v>0</v>
      </c>
      <c r="G8" s="105">
        <f>IFERROR(VLOOKUP(B8,TARIFAS!$A$5:$E$6,4,FALSE),0)</f>
        <v>0</v>
      </c>
      <c r="H8" s="106">
        <f>IFERROR(VLOOKUP(B8,TARIFAS!$A$5:$E$6,5,FALSE),0)</f>
        <v>0</v>
      </c>
      <c r="I8" s="87"/>
      <c r="J8" s="90">
        <f>IF(B8="NACIONAL",SUM($E8:$F8)+SUM($G8:$H8)*$I8,0)</f>
        <v>0</v>
      </c>
      <c r="K8" s="90">
        <f t="shared" si="0"/>
        <v>0</v>
      </c>
      <c r="L8" s="90">
        <v>0</v>
      </c>
    </row>
    <row r="9" spans="1:12" hidden="1" x14ac:dyDescent="0.2"/>
    <row r="10" spans="1:12" hidden="1" x14ac:dyDescent="0.2"/>
    <row r="11" spans="1:12" hidden="1" x14ac:dyDescent="0.2"/>
    <row r="12" spans="1:12" hidden="1" x14ac:dyDescent="0.2"/>
    <row r="13" spans="1:12" hidden="1" x14ac:dyDescent="0.2"/>
    <row r="14" spans="1:12" hidden="1" x14ac:dyDescent="0.2"/>
    <row r="15" spans="1:12" hidden="1" x14ac:dyDescent="0.2"/>
    <row r="16" spans="1:12"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sheetData>
  <sheetProtection algorithmName="SHA-512" hashValue="5nSzD/CHmABGr4ldcAhatv1laY1QtmqT/VuUXmQ/RuajfeaWIsQoI0S5/yZthkKf41wOUhk4glfBw4iucZzpxQ==" saltValue="1DnnRPjZlLaMsiUMLVfMBA==" spinCount="100000" sheet="1" objects="1" scenarios="1"/>
  <mergeCells count="2">
    <mergeCell ref="A2:H2"/>
    <mergeCell ref="J2:K2"/>
  </mergeCells>
  <conditionalFormatting sqref="K1">
    <cfRule type="cellIs" dxfId="4" priority="1" operator="greaterThan">
      <formula>7000000</formula>
    </cfRule>
  </conditionalFormatting>
  <dataValidations disablePrompts="1" count="1">
    <dataValidation type="list" allowBlank="1" showInputMessage="1" showErrorMessage="1" sqref="B4:B8">
      <formula1>"NACIONAL,INTERNACIONAL"</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0"/>
  <sheetViews>
    <sheetView zoomScaleNormal="100" workbookViewId="0">
      <selection activeCell="F6" sqref="F6"/>
    </sheetView>
  </sheetViews>
  <sheetFormatPr baseColWidth="10" defaultColWidth="0" defaultRowHeight="12" zeroHeight="1" x14ac:dyDescent="0.2"/>
  <cols>
    <col min="1" max="1" width="27.85546875" style="82" bestFit="1" customWidth="1"/>
    <col min="2" max="2" width="40.5703125" style="82" bestFit="1" customWidth="1"/>
    <col min="3" max="3" width="13.5703125" style="82" customWidth="1"/>
    <col min="4" max="4" width="19" style="82" customWidth="1"/>
    <col min="5" max="5" width="19.7109375" style="82" customWidth="1"/>
    <col min="6" max="6" width="13" style="82" customWidth="1"/>
    <col min="7" max="16384" width="11.42578125" style="82" hidden="1"/>
  </cols>
  <sheetData>
    <row r="1" spans="1:6" s="111" customFormat="1" x14ac:dyDescent="0.2">
      <c r="A1" s="107" t="s">
        <v>12</v>
      </c>
      <c r="B1" s="108"/>
      <c r="C1" s="108"/>
      <c r="D1" s="110">
        <f>SUM(D4:D1048576)</f>
        <v>0</v>
      </c>
      <c r="E1" s="81">
        <f>SUM(E4:E1048576)</f>
        <v>0</v>
      </c>
      <c r="F1" s="109"/>
    </row>
    <row r="2" spans="1:6" s="111" customFormat="1" ht="24.75" customHeight="1" x14ac:dyDescent="0.2">
      <c r="A2" s="107" t="s">
        <v>86</v>
      </c>
      <c r="B2" s="108"/>
      <c r="C2" s="108"/>
      <c r="D2" s="164" t="s">
        <v>0</v>
      </c>
      <c r="E2" s="163" t="s">
        <v>1</v>
      </c>
      <c r="F2" s="109"/>
    </row>
    <row r="3" spans="1:6" s="111" customFormat="1" ht="24" x14ac:dyDescent="0.2">
      <c r="A3" s="84" t="s">
        <v>16</v>
      </c>
      <c r="B3" s="84" t="s">
        <v>17</v>
      </c>
      <c r="C3" s="84" t="s">
        <v>18</v>
      </c>
      <c r="D3" s="84" t="s">
        <v>88</v>
      </c>
      <c r="E3" s="84" t="s">
        <v>88</v>
      </c>
      <c r="F3" s="84" t="s">
        <v>89</v>
      </c>
    </row>
    <row r="4" spans="1:6" s="111" customFormat="1" x14ac:dyDescent="0.2">
      <c r="A4" s="85"/>
      <c r="B4" s="85"/>
      <c r="C4" s="88">
        <v>0</v>
      </c>
      <c r="D4" s="90">
        <v>0</v>
      </c>
      <c r="E4" s="90">
        <v>0</v>
      </c>
      <c r="F4" s="112">
        <f t="shared" ref="F4:F13" si="0">SUM(D4:E4)</f>
        <v>0</v>
      </c>
    </row>
    <row r="5" spans="1:6" s="111" customFormat="1" x14ac:dyDescent="0.2">
      <c r="A5" s="85"/>
      <c r="B5" s="85"/>
      <c r="C5" s="88">
        <v>0</v>
      </c>
      <c r="D5" s="90">
        <v>0</v>
      </c>
      <c r="E5" s="90">
        <v>0</v>
      </c>
      <c r="F5" s="112">
        <f t="shared" si="0"/>
        <v>0</v>
      </c>
    </row>
    <row r="6" spans="1:6" s="111" customFormat="1" x14ac:dyDescent="0.2">
      <c r="A6" s="85"/>
      <c r="B6" s="85"/>
      <c r="C6" s="88">
        <v>0</v>
      </c>
      <c r="D6" s="90">
        <v>0</v>
      </c>
      <c r="E6" s="90">
        <v>0</v>
      </c>
      <c r="F6" s="112">
        <f t="shared" si="0"/>
        <v>0</v>
      </c>
    </row>
    <row r="7" spans="1:6" s="111" customFormat="1" x14ac:dyDescent="0.2">
      <c r="A7" s="85"/>
      <c r="B7" s="85"/>
      <c r="C7" s="88">
        <v>0</v>
      </c>
      <c r="D7" s="90">
        <v>0</v>
      </c>
      <c r="E7" s="90">
        <v>0</v>
      </c>
      <c r="F7" s="112">
        <f t="shared" si="0"/>
        <v>0</v>
      </c>
    </row>
    <row r="8" spans="1:6" s="111" customFormat="1" x14ac:dyDescent="0.2">
      <c r="A8" s="85"/>
      <c r="B8" s="85"/>
      <c r="C8" s="88">
        <v>0</v>
      </c>
      <c r="D8" s="90">
        <v>0</v>
      </c>
      <c r="E8" s="90">
        <v>0</v>
      </c>
      <c r="F8" s="112">
        <f t="shared" si="0"/>
        <v>0</v>
      </c>
    </row>
    <row r="9" spans="1:6" s="111" customFormat="1" x14ac:dyDescent="0.2">
      <c r="A9" s="85"/>
      <c r="B9" s="85"/>
      <c r="C9" s="88">
        <v>0</v>
      </c>
      <c r="D9" s="90">
        <v>0</v>
      </c>
      <c r="E9" s="90">
        <v>0</v>
      </c>
      <c r="F9" s="112">
        <f t="shared" si="0"/>
        <v>0</v>
      </c>
    </row>
    <row r="10" spans="1:6" s="111" customFormat="1" x14ac:dyDescent="0.2">
      <c r="A10" s="85"/>
      <c r="B10" s="85"/>
      <c r="C10" s="88">
        <v>0</v>
      </c>
      <c r="D10" s="90">
        <v>0</v>
      </c>
      <c r="E10" s="90">
        <v>0</v>
      </c>
      <c r="F10" s="112">
        <f t="shared" si="0"/>
        <v>0</v>
      </c>
    </row>
    <row r="11" spans="1:6" s="111" customFormat="1" x14ac:dyDescent="0.2">
      <c r="A11" s="85"/>
      <c r="B11" s="85"/>
      <c r="C11" s="88">
        <v>0</v>
      </c>
      <c r="D11" s="90">
        <v>0</v>
      </c>
      <c r="E11" s="90">
        <v>0</v>
      </c>
      <c r="F11" s="112">
        <f t="shared" si="0"/>
        <v>0</v>
      </c>
    </row>
    <row r="12" spans="1:6" s="111" customFormat="1" x14ac:dyDescent="0.2">
      <c r="A12" s="85"/>
      <c r="B12" s="85"/>
      <c r="C12" s="88">
        <v>0</v>
      </c>
      <c r="D12" s="90">
        <v>0</v>
      </c>
      <c r="E12" s="90">
        <v>0</v>
      </c>
      <c r="F12" s="112">
        <f t="shared" si="0"/>
        <v>0</v>
      </c>
    </row>
    <row r="13" spans="1:6" s="111" customFormat="1" x14ac:dyDescent="0.2">
      <c r="A13" s="85"/>
      <c r="B13" s="85"/>
      <c r="C13" s="88">
        <v>0</v>
      </c>
      <c r="D13" s="90">
        <v>0</v>
      </c>
      <c r="E13" s="90">
        <v>0</v>
      </c>
      <c r="F13" s="112">
        <f t="shared" si="0"/>
        <v>0</v>
      </c>
    </row>
    <row r="14" spans="1:6" hidden="1" x14ac:dyDescent="0.2">
      <c r="A14" s="113"/>
      <c r="B14" s="113"/>
      <c r="C14" s="114"/>
      <c r="D14" s="115"/>
      <c r="E14" s="115"/>
      <c r="F14" s="115"/>
    </row>
    <row r="15" spans="1:6" hidden="1" x14ac:dyDescent="0.2">
      <c r="A15" s="113"/>
      <c r="B15" s="113"/>
      <c r="C15" s="114"/>
      <c r="D15" s="115"/>
      <c r="E15" s="115"/>
      <c r="F15" s="115"/>
    </row>
    <row r="16" spans="1:6" hidden="1" x14ac:dyDescent="0.2">
      <c r="A16" s="113"/>
      <c r="B16" s="113"/>
      <c r="C16" s="114"/>
      <c r="D16" s="115"/>
      <c r="E16" s="115"/>
      <c r="F16" s="115"/>
    </row>
    <row r="17" spans="1:6" hidden="1" x14ac:dyDescent="0.2">
      <c r="A17" s="113"/>
      <c r="B17" s="113"/>
      <c r="C17" s="114"/>
      <c r="D17" s="115"/>
      <c r="E17" s="115"/>
      <c r="F17" s="115"/>
    </row>
    <row r="18" spans="1:6" hidden="1" x14ac:dyDescent="0.2">
      <c r="A18" s="113"/>
      <c r="B18" s="113"/>
      <c r="C18" s="114"/>
      <c r="D18" s="115"/>
      <c r="E18" s="115"/>
      <c r="F18" s="115"/>
    </row>
    <row r="19" spans="1:6" hidden="1" x14ac:dyDescent="0.2">
      <c r="A19" s="113"/>
      <c r="B19" s="113"/>
      <c r="C19" s="114"/>
      <c r="D19" s="115"/>
      <c r="E19" s="115"/>
      <c r="F19" s="115"/>
    </row>
    <row r="20" spans="1:6" hidden="1" x14ac:dyDescent="0.2">
      <c r="A20" s="113"/>
      <c r="B20" s="113"/>
      <c r="C20" s="114"/>
      <c r="D20" s="115"/>
      <c r="E20" s="115"/>
      <c r="F20" s="115"/>
    </row>
    <row r="21" spans="1:6" hidden="1" x14ac:dyDescent="0.2">
      <c r="A21" s="113"/>
      <c r="B21" s="113"/>
      <c r="C21" s="114"/>
      <c r="D21" s="115"/>
      <c r="E21" s="115"/>
      <c r="F21" s="115"/>
    </row>
    <row r="22" spans="1:6" hidden="1" x14ac:dyDescent="0.2">
      <c r="A22" s="113"/>
      <c r="B22" s="113"/>
      <c r="C22" s="114"/>
      <c r="D22" s="115"/>
      <c r="E22" s="115"/>
      <c r="F22" s="115"/>
    </row>
    <row r="23" spans="1:6" hidden="1" x14ac:dyDescent="0.2">
      <c r="A23" s="113"/>
      <c r="B23" s="113"/>
      <c r="C23" s="114"/>
      <c r="D23" s="115"/>
      <c r="E23" s="115"/>
      <c r="F23" s="115"/>
    </row>
    <row r="24" spans="1:6" hidden="1" x14ac:dyDescent="0.2">
      <c r="A24" s="113"/>
      <c r="B24" s="113"/>
      <c r="C24" s="114"/>
      <c r="D24" s="115"/>
      <c r="E24" s="115"/>
      <c r="F24" s="115"/>
    </row>
    <row r="25" spans="1:6" hidden="1" x14ac:dyDescent="0.2">
      <c r="A25" s="113"/>
      <c r="B25" s="113"/>
      <c r="C25" s="114"/>
      <c r="D25" s="115"/>
      <c r="E25" s="115"/>
      <c r="F25" s="115"/>
    </row>
    <row r="26" spans="1:6" hidden="1" x14ac:dyDescent="0.2">
      <c r="A26" s="113"/>
      <c r="B26" s="113"/>
      <c r="C26" s="114"/>
      <c r="D26" s="115"/>
      <c r="E26" s="115"/>
      <c r="F26" s="115"/>
    </row>
    <row r="27" spans="1:6" hidden="1" x14ac:dyDescent="0.2">
      <c r="A27" s="113"/>
      <c r="B27" s="113"/>
      <c r="C27" s="114"/>
      <c r="D27" s="115"/>
      <c r="E27" s="115"/>
      <c r="F27" s="115"/>
    </row>
    <row r="28" spans="1:6" hidden="1" x14ac:dyDescent="0.2">
      <c r="A28" s="113"/>
      <c r="B28" s="113"/>
      <c r="C28" s="114"/>
      <c r="D28" s="115"/>
      <c r="E28" s="115"/>
      <c r="F28" s="115"/>
    </row>
    <row r="29" spans="1:6" hidden="1" x14ac:dyDescent="0.2">
      <c r="A29" s="113"/>
      <c r="B29" s="113"/>
      <c r="C29" s="114"/>
      <c r="D29" s="115"/>
      <c r="E29" s="115"/>
      <c r="F29" s="115"/>
    </row>
    <row r="30" spans="1:6" hidden="1" x14ac:dyDescent="0.2">
      <c r="A30" s="113"/>
      <c r="B30" s="113"/>
      <c r="C30" s="114"/>
      <c r="D30" s="115"/>
      <c r="E30" s="115"/>
      <c r="F30" s="115"/>
    </row>
    <row r="31" spans="1:6" hidden="1" x14ac:dyDescent="0.2">
      <c r="A31" s="113"/>
      <c r="B31" s="113"/>
      <c r="C31" s="114"/>
      <c r="D31" s="115"/>
      <c r="E31" s="115"/>
      <c r="F31" s="115"/>
    </row>
    <row r="32" spans="1:6" hidden="1" x14ac:dyDescent="0.2">
      <c r="A32" s="113"/>
      <c r="B32" s="113"/>
      <c r="C32" s="114"/>
      <c r="D32" s="115"/>
      <c r="E32" s="115"/>
      <c r="F32" s="115"/>
    </row>
    <row r="33" spans="1:6" hidden="1" x14ac:dyDescent="0.2">
      <c r="A33" s="113"/>
      <c r="B33" s="113"/>
      <c r="C33" s="114"/>
      <c r="D33" s="115"/>
      <c r="E33" s="115"/>
      <c r="F33" s="115"/>
    </row>
    <row r="34" spans="1:6" hidden="1" x14ac:dyDescent="0.2">
      <c r="A34" s="113"/>
      <c r="B34" s="113"/>
      <c r="C34" s="114"/>
      <c r="D34" s="115"/>
      <c r="E34" s="115"/>
      <c r="F34" s="115"/>
    </row>
    <row r="35" spans="1:6" hidden="1" x14ac:dyDescent="0.2">
      <c r="A35" s="113"/>
      <c r="B35" s="113"/>
      <c r="C35" s="114"/>
      <c r="D35" s="115"/>
      <c r="E35" s="115"/>
      <c r="F35" s="115"/>
    </row>
    <row r="36" spans="1:6" hidden="1" x14ac:dyDescent="0.2">
      <c r="A36" s="113"/>
      <c r="B36" s="113"/>
      <c r="C36" s="114"/>
      <c r="D36" s="115"/>
      <c r="E36" s="115"/>
      <c r="F36" s="115"/>
    </row>
    <row r="37" spans="1:6" hidden="1" x14ac:dyDescent="0.2">
      <c r="A37" s="113"/>
      <c r="B37" s="113"/>
      <c r="C37" s="114"/>
      <c r="D37" s="115"/>
      <c r="E37" s="115"/>
      <c r="F37" s="115"/>
    </row>
    <row r="38" spans="1:6" hidden="1" x14ac:dyDescent="0.2">
      <c r="A38" s="113"/>
      <c r="B38" s="113"/>
      <c r="C38" s="114"/>
      <c r="D38" s="115"/>
      <c r="E38" s="115"/>
      <c r="F38" s="115"/>
    </row>
    <row r="39" spans="1:6" hidden="1" x14ac:dyDescent="0.2">
      <c r="A39" s="113"/>
      <c r="B39" s="113"/>
      <c r="C39" s="114"/>
      <c r="D39" s="115"/>
      <c r="E39" s="115"/>
      <c r="F39" s="115"/>
    </row>
    <row r="40" spans="1:6" hidden="1" x14ac:dyDescent="0.2">
      <c r="A40" s="113"/>
      <c r="B40" s="113"/>
      <c r="C40" s="114"/>
      <c r="D40" s="115"/>
      <c r="E40" s="115"/>
      <c r="F40" s="115"/>
    </row>
    <row r="41" spans="1:6" hidden="1" x14ac:dyDescent="0.2">
      <c r="A41" s="113"/>
      <c r="B41" s="113"/>
      <c r="C41" s="114"/>
      <c r="D41" s="115"/>
      <c r="E41" s="115"/>
      <c r="F41" s="115"/>
    </row>
    <row r="42" spans="1:6" hidden="1" x14ac:dyDescent="0.2">
      <c r="A42" s="113"/>
      <c r="B42" s="113"/>
      <c r="C42" s="114"/>
      <c r="D42" s="115"/>
      <c r="E42" s="115"/>
      <c r="F42" s="115"/>
    </row>
    <row r="43" spans="1:6" hidden="1" x14ac:dyDescent="0.2">
      <c r="A43" s="113"/>
      <c r="B43" s="113"/>
      <c r="C43" s="114"/>
      <c r="D43" s="115"/>
      <c r="E43" s="115"/>
      <c r="F43" s="115"/>
    </row>
    <row r="44" spans="1:6" hidden="1" x14ac:dyDescent="0.2">
      <c r="A44" s="113"/>
      <c r="B44" s="113"/>
      <c r="C44" s="114"/>
      <c r="D44" s="115"/>
      <c r="E44" s="115"/>
      <c r="F44" s="115"/>
    </row>
    <row r="45" spans="1:6" hidden="1" x14ac:dyDescent="0.2">
      <c r="A45" s="113"/>
      <c r="B45" s="113"/>
      <c r="C45" s="114"/>
      <c r="D45" s="115"/>
      <c r="E45" s="115"/>
      <c r="F45" s="115"/>
    </row>
    <row r="46" spans="1:6" hidden="1" x14ac:dyDescent="0.2">
      <c r="A46" s="113"/>
      <c r="B46" s="113"/>
      <c r="C46" s="114"/>
      <c r="D46" s="115"/>
      <c r="E46" s="115"/>
      <c r="F46" s="115"/>
    </row>
    <row r="47" spans="1:6" hidden="1" x14ac:dyDescent="0.2">
      <c r="A47" s="113"/>
      <c r="B47" s="113"/>
      <c r="C47" s="114"/>
      <c r="D47" s="115"/>
      <c r="E47" s="115"/>
      <c r="F47" s="115"/>
    </row>
    <row r="48" spans="1:6" hidden="1" x14ac:dyDescent="0.2">
      <c r="A48" s="113"/>
      <c r="B48" s="113"/>
      <c r="C48" s="114"/>
      <c r="D48" s="115"/>
      <c r="E48" s="115"/>
      <c r="F48" s="115"/>
    </row>
    <row r="49" spans="1:6" hidden="1" x14ac:dyDescent="0.2">
      <c r="A49" s="113"/>
      <c r="B49" s="113"/>
      <c r="C49" s="114"/>
      <c r="D49" s="115"/>
      <c r="E49" s="115"/>
      <c r="F49" s="115"/>
    </row>
    <row r="50" spans="1:6" hidden="1" x14ac:dyDescent="0.2">
      <c r="A50" s="113"/>
      <c r="B50" s="113"/>
      <c r="C50" s="114"/>
      <c r="D50" s="115"/>
      <c r="E50" s="115"/>
      <c r="F50" s="115"/>
    </row>
  </sheetData>
  <sheetProtection algorithmName="SHA-512" hashValue="LLZZpkFsird99XRnupe7eGGj11SkebPMb0UdFik0WPVi3GsWAGpPrn7rdm15zVAJSwSdKWfqO8kQvCYu3d0ITw==" saltValue="XXojWBGZIo/U4eyJGJWOG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3"/>
  <sheetViews>
    <sheetView zoomScaleNormal="100" workbookViewId="0">
      <selection activeCell="C1" activeCellId="1" sqref="E4:E9 C1:D1"/>
    </sheetView>
  </sheetViews>
  <sheetFormatPr baseColWidth="10" defaultColWidth="0" defaultRowHeight="12" zeroHeight="1" x14ac:dyDescent="0.2"/>
  <cols>
    <col min="1" max="1" width="40.7109375" style="82" customWidth="1"/>
    <col min="2" max="2" width="59" style="82" customWidth="1"/>
    <col min="3" max="4" width="21.140625" style="82" customWidth="1"/>
    <col min="5" max="5" width="16" style="122" customWidth="1"/>
    <col min="6" max="16384" width="11.42578125" style="82" hidden="1"/>
  </cols>
  <sheetData>
    <row r="1" spans="1:5" x14ac:dyDescent="0.2">
      <c r="A1" s="116" t="s">
        <v>12</v>
      </c>
      <c r="B1" s="117"/>
      <c r="C1" s="119">
        <f>SUM(C4:C9)</f>
        <v>0</v>
      </c>
      <c r="D1" s="81">
        <f>SUM(D4:D9)</f>
        <v>0</v>
      </c>
      <c r="E1" s="118"/>
    </row>
    <row r="2" spans="1:5" ht="24" customHeight="1" x14ac:dyDescent="0.2">
      <c r="A2" s="116" t="s">
        <v>19</v>
      </c>
      <c r="B2" s="117"/>
      <c r="C2" s="165" t="s">
        <v>0</v>
      </c>
      <c r="D2" s="163" t="s">
        <v>1</v>
      </c>
      <c r="E2" s="118"/>
    </row>
    <row r="3" spans="1:5" ht="23.25" customHeight="1" x14ac:dyDescent="0.2">
      <c r="A3" s="120" t="s">
        <v>20</v>
      </c>
      <c r="B3" s="84" t="s">
        <v>21</v>
      </c>
      <c r="C3" s="84" t="s">
        <v>88</v>
      </c>
      <c r="D3" s="84" t="s">
        <v>88</v>
      </c>
      <c r="E3" s="84" t="s">
        <v>23</v>
      </c>
    </row>
    <row r="4" spans="1:5" ht="25.5" customHeight="1" x14ac:dyDescent="0.2">
      <c r="A4" s="121" t="s">
        <v>24</v>
      </c>
      <c r="B4" s="85"/>
      <c r="C4" s="90">
        <v>0</v>
      </c>
      <c r="D4" s="90">
        <v>0</v>
      </c>
      <c r="E4" s="112">
        <f t="shared" ref="E4:E9" si="0">SUM(C4:D4)</f>
        <v>0</v>
      </c>
    </row>
    <row r="5" spans="1:5" ht="25.5" customHeight="1" x14ac:dyDescent="0.2">
      <c r="A5" s="121" t="s">
        <v>51</v>
      </c>
      <c r="B5" s="85"/>
      <c r="C5" s="90">
        <v>0</v>
      </c>
      <c r="D5" s="90">
        <v>0</v>
      </c>
      <c r="E5" s="112">
        <f t="shared" si="0"/>
        <v>0</v>
      </c>
    </row>
    <row r="6" spans="1:5" ht="25.5" customHeight="1" x14ac:dyDescent="0.2">
      <c r="A6" s="121" t="s">
        <v>25</v>
      </c>
      <c r="B6" s="85"/>
      <c r="C6" s="90">
        <v>0</v>
      </c>
      <c r="D6" s="90">
        <v>0</v>
      </c>
      <c r="E6" s="112">
        <f t="shared" si="0"/>
        <v>0</v>
      </c>
    </row>
    <row r="7" spans="1:5" ht="25.5" customHeight="1" x14ac:dyDescent="0.2">
      <c r="A7" s="121" t="s">
        <v>48</v>
      </c>
      <c r="B7" s="85"/>
      <c r="C7" s="90">
        <v>0</v>
      </c>
      <c r="D7" s="90">
        <v>0</v>
      </c>
      <c r="E7" s="112">
        <f t="shared" si="0"/>
        <v>0</v>
      </c>
    </row>
    <row r="8" spans="1:5" ht="25.5" customHeight="1" x14ac:dyDescent="0.2">
      <c r="A8" s="121" t="s">
        <v>26</v>
      </c>
      <c r="B8" s="85"/>
      <c r="C8" s="90">
        <v>0</v>
      </c>
      <c r="D8" s="90">
        <v>0</v>
      </c>
      <c r="E8" s="112">
        <f t="shared" si="0"/>
        <v>0</v>
      </c>
    </row>
    <row r="9" spans="1:5" ht="25.5" customHeight="1" x14ac:dyDescent="0.2">
      <c r="A9" s="121" t="s">
        <v>27</v>
      </c>
      <c r="B9" s="85"/>
      <c r="C9" s="90">
        <v>0</v>
      </c>
      <c r="D9" s="90">
        <v>0</v>
      </c>
      <c r="E9" s="112">
        <f t="shared" si="0"/>
        <v>0</v>
      </c>
    </row>
    <row r="10" spans="1:5" hidden="1" x14ac:dyDescent="0.2"/>
    <row r="11" spans="1:5" hidden="1" x14ac:dyDescent="0.2"/>
    <row r="12" spans="1:5" hidden="1" x14ac:dyDescent="0.2"/>
    <row r="13" spans="1:5" hidden="1" x14ac:dyDescent="0.2"/>
  </sheetData>
  <sheetProtection algorithmName="SHA-512" hashValue="G5Qweq2Ftqp302QDIz0X/zYvHJqHG/PY0AfAQHk1gQnu3rEn6lNs/Ot/kTxxNMXftdQFtdLe3NxvDQFJyUjnXw==" saltValue="fanAi6b3Asx+bF+DtT6bM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5"/>
  <sheetViews>
    <sheetView zoomScaleNormal="100" workbookViewId="0">
      <selection activeCell="F4" activeCellId="1" sqref="D1:E1 F4:F14"/>
    </sheetView>
  </sheetViews>
  <sheetFormatPr baseColWidth="10" defaultColWidth="0" defaultRowHeight="12" zeroHeight="1" x14ac:dyDescent="0.2"/>
  <cols>
    <col min="1" max="1" width="24.7109375" style="124" customWidth="1"/>
    <col min="2" max="2" width="44.28515625" style="124" customWidth="1"/>
    <col min="3" max="3" width="25.5703125" style="124" customWidth="1"/>
    <col min="4" max="5" width="17.5703125" style="124" customWidth="1"/>
    <col min="6" max="6" width="15.42578125" style="124" customWidth="1"/>
    <col min="7" max="8" width="11.42578125" style="82" hidden="1" customWidth="1"/>
    <col min="9" max="9" width="0" style="82" hidden="1" customWidth="1"/>
    <col min="10" max="16384" width="11.42578125" style="82" hidden="1"/>
  </cols>
  <sheetData>
    <row r="1" spans="1:6" x14ac:dyDescent="0.2">
      <c r="A1" s="171" t="s">
        <v>12</v>
      </c>
      <c r="B1" s="172"/>
      <c r="C1" s="172"/>
      <c r="D1" s="123">
        <f>SUM(D4:D14)</f>
        <v>0</v>
      </c>
      <c r="E1" s="81">
        <f>SUM(E4:E14)</f>
        <v>0</v>
      </c>
      <c r="F1" s="173"/>
    </row>
    <row r="2" spans="1:6" ht="12" customHeight="1" x14ac:dyDescent="0.2">
      <c r="A2" s="171" t="s">
        <v>28</v>
      </c>
      <c r="B2" s="172"/>
      <c r="C2" s="172"/>
      <c r="D2" s="166" t="s">
        <v>0</v>
      </c>
      <c r="E2" s="163" t="s">
        <v>1</v>
      </c>
      <c r="F2" s="173"/>
    </row>
    <row r="3" spans="1:6" ht="23.25" customHeight="1" x14ac:dyDescent="0.2">
      <c r="A3" s="120" t="s">
        <v>29</v>
      </c>
      <c r="B3" s="120" t="s">
        <v>21</v>
      </c>
      <c r="C3" s="120" t="s">
        <v>22</v>
      </c>
      <c r="D3" s="84" t="s">
        <v>88</v>
      </c>
      <c r="E3" s="84" t="s">
        <v>88</v>
      </c>
      <c r="F3" s="84" t="s">
        <v>23</v>
      </c>
    </row>
    <row r="4" spans="1:6" x14ac:dyDescent="0.2">
      <c r="A4" s="85"/>
      <c r="B4" s="85"/>
      <c r="C4" s="88"/>
      <c r="D4" s="90">
        <v>0</v>
      </c>
      <c r="E4" s="90">
        <v>0</v>
      </c>
      <c r="F4" s="112">
        <v>0</v>
      </c>
    </row>
    <row r="5" spans="1:6" x14ac:dyDescent="0.2">
      <c r="A5" s="85"/>
      <c r="B5" s="85"/>
      <c r="C5" s="88"/>
      <c r="D5" s="90">
        <v>0</v>
      </c>
      <c r="E5" s="90">
        <v>0</v>
      </c>
      <c r="F5" s="112">
        <f t="shared" ref="F5:F14" si="0">SUM(D5:E5)</f>
        <v>0</v>
      </c>
    </row>
    <row r="6" spans="1:6" x14ac:dyDescent="0.2">
      <c r="A6" s="85"/>
      <c r="B6" s="85"/>
      <c r="C6" s="88"/>
      <c r="D6" s="90">
        <v>0</v>
      </c>
      <c r="E6" s="90">
        <v>0</v>
      </c>
      <c r="F6" s="112">
        <f t="shared" si="0"/>
        <v>0</v>
      </c>
    </row>
    <row r="7" spans="1:6" x14ac:dyDescent="0.2">
      <c r="A7" s="85"/>
      <c r="B7" s="85"/>
      <c r="C7" s="88"/>
      <c r="D7" s="90">
        <v>0</v>
      </c>
      <c r="E7" s="90">
        <v>0</v>
      </c>
      <c r="F7" s="112">
        <f t="shared" si="0"/>
        <v>0</v>
      </c>
    </row>
    <row r="8" spans="1:6" x14ac:dyDescent="0.2">
      <c r="A8" s="85"/>
      <c r="B8" s="85"/>
      <c r="C8" s="88"/>
      <c r="D8" s="90">
        <v>0</v>
      </c>
      <c r="E8" s="90">
        <v>0</v>
      </c>
      <c r="F8" s="112">
        <f t="shared" si="0"/>
        <v>0</v>
      </c>
    </row>
    <row r="9" spans="1:6" x14ac:dyDescent="0.2">
      <c r="A9" s="85"/>
      <c r="B9" s="85"/>
      <c r="C9" s="88"/>
      <c r="D9" s="90">
        <v>0</v>
      </c>
      <c r="E9" s="90">
        <v>0</v>
      </c>
      <c r="F9" s="112">
        <f t="shared" si="0"/>
        <v>0</v>
      </c>
    </row>
    <row r="10" spans="1:6" x14ac:dyDescent="0.2">
      <c r="A10" s="85"/>
      <c r="B10" s="85"/>
      <c r="C10" s="88"/>
      <c r="D10" s="90">
        <v>0</v>
      </c>
      <c r="E10" s="90">
        <v>0</v>
      </c>
      <c r="F10" s="112">
        <f t="shared" si="0"/>
        <v>0</v>
      </c>
    </row>
    <row r="11" spans="1:6" x14ac:dyDescent="0.2">
      <c r="A11" s="85"/>
      <c r="B11" s="85"/>
      <c r="C11" s="88"/>
      <c r="D11" s="90">
        <v>0</v>
      </c>
      <c r="E11" s="90">
        <v>0</v>
      </c>
      <c r="F11" s="112">
        <f t="shared" si="0"/>
        <v>0</v>
      </c>
    </row>
    <row r="12" spans="1:6" x14ac:dyDescent="0.2">
      <c r="A12" s="85"/>
      <c r="B12" s="85"/>
      <c r="C12" s="88"/>
      <c r="D12" s="90">
        <v>0</v>
      </c>
      <c r="E12" s="90">
        <v>0</v>
      </c>
      <c r="F12" s="112">
        <f t="shared" si="0"/>
        <v>0</v>
      </c>
    </row>
    <row r="13" spans="1:6" x14ac:dyDescent="0.2">
      <c r="A13" s="85"/>
      <c r="B13" s="85"/>
      <c r="C13" s="88"/>
      <c r="D13" s="90">
        <v>0</v>
      </c>
      <c r="E13" s="90">
        <v>0</v>
      </c>
      <c r="F13" s="112">
        <f t="shared" si="0"/>
        <v>0</v>
      </c>
    </row>
    <row r="14" spans="1:6" x14ac:dyDescent="0.2">
      <c r="A14" s="85"/>
      <c r="B14" s="85"/>
      <c r="C14" s="88"/>
      <c r="D14" s="90">
        <v>0</v>
      </c>
      <c r="E14" s="90">
        <v>0</v>
      </c>
      <c r="F14" s="112">
        <f t="shared" si="0"/>
        <v>0</v>
      </c>
    </row>
    <row r="15" spans="1:6" hidden="1" x14ac:dyDescent="0.2"/>
  </sheetData>
  <sheetProtection algorithmName="SHA-512" hashValue="o6tvIpOLdqzo/2ZkROv/hI21d/L5ERNpV3/nuCNUBwpUCxFQCbbnmEhbtypoK8rkPpKd+si3vU/5oV0HVVa2dA==" saltValue="zyJ0R7lTZ9Eqpq9Rh8A/x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2" sqref="D2:D3"/>
    </sheetView>
  </sheetViews>
  <sheetFormatPr baseColWidth="10" defaultRowHeight="15" x14ac:dyDescent="0.25"/>
  <cols>
    <col min="1" max="1" width="45.7109375" style="199" customWidth="1"/>
    <col min="2" max="2" width="9" style="199" bestFit="1" customWidth="1"/>
    <col min="3" max="3" width="13.5703125" style="202" customWidth="1"/>
    <col min="4" max="4" width="15.85546875" style="199" customWidth="1"/>
    <col min="5" max="16384" width="11.42578125" style="199"/>
  </cols>
  <sheetData>
    <row r="1" spans="1:4" ht="45" x14ac:dyDescent="0.25">
      <c r="A1" s="195" t="s">
        <v>35</v>
      </c>
      <c r="B1" s="196" t="s">
        <v>112</v>
      </c>
      <c r="C1" s="197" t="s">
        <v>113</v>
      </c>
      <c r="D1" s="198" t="s">
        <v>114</v>
      </c>
    </row>
    <row r="2" spans="1:4" x14ac:dyDescent="0.25">
      <c r="A2" s="199" t="s">
        <v>115</v>
      </c>
      <c r="B2" s="200">
        <v>2</v>
      </c>
      <c r="C2" s="200">
        <v>180</v>
      </c>
      <c r="D2" s="201">
        <f>+C2*TARIFAS!C32</f>
        <v>3102570</v>
      </c>
    </row>
    <row r="3" spans="1:4" x14ac:dyDescent="0.25">
      <c r="A3" s="199" t="s">
        <v>116</v>
      </c>
      <c r="B3" s="200">
        <v>1</v>
      </c>
      <c r="C3" s="200">
        <v>170</v>
      </c>
      <c r="D3" s="201">
        <v>0</v>
      </c>
    </row>
  </sheetData>
  <sheetProtection algorithmName="SHA-512" hashValue="F0AD7Y+h+dn/umEUSFy0ks7BZkFav6JJ6bWxReZ7/i8KVStQMept22q7EEfHJ6R9SEadnHQuo/Aqk2dez9y0HA==" saltValue="KnuhE2L8k+idO5+Ji/Wpa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E74"/>
  <sheetViews>
    <sheetView showGridLines="0" topLeftCell="A25" zoomScale="85" zoomScaleNormal="85" workbookViewId="0">
      <selection activeCell="B9" sqref="B9"/>
    </sheetView>
  </sheetViews>
  <sheetFormatPr baseColWidth="10" defaultRowHeight="12.75" x14ac:dyDescent="0.2"/>
  <cols>
    <col min="1" max="1" width="16.28515625" style="18" customWidth="1"/>
    <col min="2" max="2" width="18.42578125" style="18" customWidth="1"/>
    <col min="3" max="3" width="29.140625" style="18" customWidth="1"/>
    <col min="4" max="4" width="22" style="18" customWidth="1"/>
    <col min="5" max="16384" width="11.42578125" style="18"/>
  </cols>
  <sheetData>
    <row r="1" spans="1:5" ht="13.5" thickBot="1" x14ac:dyDescent="0.25"/>
    <row r="2" spans="1:5" x14ac:dyDescent="0.2">
      <c r="A2" s="33"/>
      <c r="B2" s="34"/>
      <c r="C2" s="34"/>
      <c r="D2" s="34"/>
      <c r="E2" s="35"/>
    </row>
    <row r="3" spans="1:5" ht="15" x14ac:dyDescent="0.25">
      <c r="A3" s="16" t="s">
        <v>62</v>
      </c>
      <c r="B3" s="36"/>
      <c r="C3" s="36"/>
      <c r="D3" s="36"/>
      <c r="E3" s="37"/>
    </row>
    <row r="4" spans="1:5" ht="15" x14ac:dyDescent="0.25">
      <c r="A4" s="29" t="s">
        <v>0</v>
      </c>
      <c r="B4" s="36"/>
      <c r="C4" s="36"/>
      <c r="D4" s="36"/>
      <c r="E4" s="37"/>
    </row>
    <row r="5" spans="1:5" ht="15" x14ac:dyDescent="0.25">
      <c r="A5" s="29" t="s">
        <v>63</v>
      </c>
      <c r="B5" s="36"/>
      <c r="C5" s="36"/>
      <c r="D5" s="36"/>
      <c r="E5" s="37"/>
    </row>
    <row r="6" spans="1:5" ht="15.75" thickBot="1" x14ac:dyDescent="0.3">
      <c r="A6" s="30"/>
      <c r="B6" s="39"/>
      <c r="C6" s="39"/>
      <c r="D6" s="39"/>
      <c r="E6" s="40"/>
    </row>
    <row r="7" spans="1:5" x14ac:dyDescent="0.2">
      <c r="A7" s="15" t="s">
        <v>38</v>
      </c>
      <c r="B7" s="225" t="s">
        <v>119</v>
      </c>
      <c r="C7" s="226"/>
      <c r="D7" s="226"/>
      <c r="E7" s="227"/>
    </row>
    <row r="8" spans="1:5" x14ac:dyDescent="0.2">
      <c r="A8" s="15" t="s">
        <v>39</v>
      </c>
      <c r="B8" s="41" t="s">
        <v>120</v>
      </c>
      <c r="C8" s="42"/>
      <c r="D8" s="42"/>
      <c r="E8" s="43"/>
    </row>
    <row r="9" spans="1:5" x14ac:dyDescent="0.2">
      <c r="A9" s="15" t="s">
        <v>40</v>
      </c>
      <c r="B9" s="44"/>
      <c r="C9" s="42"/>
      <c r="D9" s="42"/>
      <c r="E9" s="43"/>
    </row>
    <row r="10" spans="1:5" ht="13.5" thickBot="1" x14ac:dyDescent="0.25">
      <c r="A10" s="15" t="s">
        <v>41</v>
      </c>
      <c r="B10" s="45">
        <f>SUM(B34)</f>
        <v>10080000</v>
      </c>
      <c r="C10" s="46"/>
      <c r="D10" s="46"/>
      <c r="E10" s="47"/>
    </row>
    <row r="11" spans="1:5" x14ac:dyDescent="0.2">
      <c r="A11" s="33"/>
      <c r="B11" s="34"/>
      <c r="C11" s="34"/>
      <c r="D11" s="34"/>
      <c r="E11" s="35"/>
    </row>
    <row r="12" spans="1:5" ht="15.75" thickBot="1" x14ac:dyDescent="0.3">
      <c r="A12" s="16" t="s">
        <v>60</v>
      </c>
      <c r="B12" s="36"/>
      <c r="C12" s="36"/>
      <c r="D12" s="36"/>
      <c r="E12" s="37"/>
    </row>
    <row r="13" spans="1:5" ht="26.25" thickBot="1" x14ac:dyDescent="0.25">
      <c r="A13" s="60" t="str">
        <f>PRESUPUESTO!C1</f>
        <v>RUBRO</v>
      </c>
      <c r="B13" s="230" t="str">
        <f>PRESUPUESTO!F1</f>
        <v>TIPO</v>
      </c>
      <c r="C13" s="231"/>
      <c r="D13" s="61" t="str">
        <f>PRESUPUESTO!G1</f>
        <v>VALOR UNIVERSIDAD CATÓLICA DE COLOMBIA</v>
      </c>
      <c r="E13" s="62" t="s">
        <v>73</v>
      </c>
    </row>
    <row r="14" spans="1:5" ht="27.75" customHeight="1" x14ac:dyDescent="0.2">
      <c r="A14" s="63">
        <f>PRESUPUESTO!C3</f>
        <v>5100102</v>
      </c>
      <c r="B14" s="232" t="str">
        <f>PRESUPUESTO!F2</f>
        <v>DESCARGA</v>
      </c>
      <c r="C14" s="232"/>
      <c r="D14" s="64">
        <f>PRESUPUESTO!G2</f>
        <v>0</v>
      </c>
      <c r="E14" s="65">
        <f>IFERROR(SUM(D14:D14)/$C$34,0)</f>
        <v>0</v>
      </c>
    </row>
    <row r="15" spans="1:5" ht="27.75" customHeight="1" x14ac:dyDescent="0.2">
      <c r="A15" s="66">
        <f>PRESUPUESTO!C2</f>
        <v>5050101</v>
      </c>
      <c r="B15" s="232" t="str">
        <f>PRESUPUESTO!F3</f>
        <v>OPS</v>
      </c>
      <c r="C15" s="232"/>
      <c r="D15" s="64">
        <f>PRESUPUESTO!G3</f>
        <v>0</v>
      </c>
      <c r="E15" s="67">
        <f t="shared" ref="E15:E28" si="0">IFERROR(SUM(D15:D15)/$C$34,0)</f>
        <v>0</v>
      </c>
    </row>
    <row r="16" spans="1:5" ht="27.75" customHeight="1" x14ac:dyDescent="0.2">
      <c r="A16" s="68">
        <f>PRESUPUESTO!C4</f>
        <v>5550102</v>
      </c>
      <c r="B16" s="233" t="str">
        <f>PRESUPUESTO!F4</f>
        <v>TIQUETES AEREOS</v>
      </c>
      <c r="C16" s="233"/>
      <c r="D16" s="69">
        <f>PRESUPUESTO!G4</f>
        <v>5700000</v>
      </c>
      <c r="E16" s="70">
        <f t="shared" si="0"/>
        <v>0.70544554455445541</v>
      </c>
    </row>
    <row r="17" spans="1:5" ht="27.75" customHeight="1" x14ac:dyDescent="0.2">
      <c r="A17" s="68">
        <f>PRESUPUESTO!C5</f>
        <v>5250102</v>
      </c>
      <c r="B17" s="233" t="str">
        <f>PRESUPUESTO!F5</f>
        <v>INSCRIPCIÓN A EVENTOS ACADÉMICOS</v>
      </c>
      <c r="C17" s="233"/>
      <c r="D17" s="69">
        <f>PRESUPUESTO!G5</f>
        <v>1500000</v>
      </c>
      <c r="E17" s="70">
        <f t="shared" si="0"/>
        <v>0.18564356435643564</v>
      </c>
    </row>
    <row r="18" spans="1:5" ht="27.75" customHeight="1" x14ac:dyDescent="0.2">
      <c r="A18" s="68">
        <f>PRESUPUESTO!C6</f>
        <v>5550101</v>
      </c>
      <c r="B18" s="233" t="str">
        <f>PRESUPUESTO!F6</f>
        <v>ALOJAMIENTO</v>
      </c>
      <c r="C18" s="233"/>
      <c r="D18" s="69">
        <f>PRESUPUESTO!G6</f>
        <v>600000</v>
      </c>
      <c r="E18" s="70">
        <f t="shared" si="0"/>
        <v>7.4257425742574254E-2</v>
      </c>
    </row>
    <row r="19" spans="1:5" ht="27.75" customHeight="1" x14ac:dyDescent="0.2">
      <c r="A19" s="68">
        <f>PRESUPUESTO!C7</f>
        <v>5050105</v>
      </c>
      <c r="B19" s="233" t="str">
        <f>PRESUPUESTO!F7</f>
        <v>VIÁTICOS DOCENTES</v>
      </c>
      <c r="C19" s="233"/>
      <c r="D19" s="69">
        <f>PRESUPUESTO!G7</f>
        <v>280000</v>
      </c>
      <c r="E19" s="70">
        <f t="shared" si="0"/>
        <v>3.4653465346534656E-2</v>
      </c>
    </row>
    <row r="20" spans="1:5" ht="27.75" customHeight="1" x14ac:dyDescent="0.2">
      <c r="A20" s="71">
        <f>PRESUPUESTO!C8</f>
        <v>5350502</v>
      </c>
      <c r="B20" s="234" t="str">
        <f>PRESUPUESTO!F8</f>
        <v>ASISTENCIA TÉCNICA</v>
      </c>
      <c r="C20" s="234"/>
      <c r="D20" s="72">
        <f>PRESUPUESTO!G8</f>
        <v>0</v>
      </c>
      <c r="E20" s="73">
        <f t="shared" si="0"/>
        <v>0</v>
      </c>
    </row>
    <row r="21" spans="1:5" ht="27.75" customHeight="1" x14ac:dyDescent="0.2">
      <c r="A21" s="74">
        <f>PRESUPUESTO!C9</f>
        <v>5950103</v>
      </c>
      <c r="B21" s="222" t="str">
        <f>PRESUPUESTO!F9</f>
        <v>UTILES DE ESCRITORIO Y PAPELERÍA</v>
      </c>
      <c r="C21" s="222"/>
      <c r="D21" s="75">
        <f>PRESUPUESTO!G9</f>
        <v>0</v>
      </c>
      <c r="E21" s="76">
        <f t="shared" si="0"/>
        <v>0</v>
      </c>
    </row>
    <row r="22" spans="1:5" ht="27.75" customHeight="1" x14ac:dyDescent="0.2">
      <c r="A22" s="74">
        <f>PRESUPUESTO!C10</f>
        <v>5950101</v>
      </c>
      <c r="B22" s="222" t="str">
        <f>PRESUPUESTO!F10</f>
        <v>DERECHOS DE PUBLICACIÓN DE ARTÍCULOS</v>
      </c>
      <c r="C22" s="222"/>
      <c r="D22" s="75">
        <f>PRESUPUESTO!G10</f>
        <v>0</v>
      </c>
      <c r="E22" s="76">
        <f t="shared" si="0"/>
        <v>0</v>
      </c>
    </row>
    <row r="23" spans="1:5" ht="27.75" customHeight="1" x14ac:dyDescent="0.2">
      <c r="A23" s="74">
        <f>PRESUPUESTO!C11</f>
        <v>5250102</v>
      </c>
      <c r="B23" s="222" t="str">
        <f>PRESUPUESTO!F11</f>
        <v>INSCRIPCIONES Y AFILIACIONES</v>
      </c>
      <c r="C23" s="222"/>
      <c r="D23" s="75">
        <f>PRESUPUESTO!G11</f>
        <v>0</v>
      </c>
      <c r="E23" s="76">
        <f t="shared" si="0"/>
        <v>0</v>
      </c>
    </row>
    <row r="24" spans="1:5" ht="27.75" customHeight="1" x14ac:dyDescent="0.2">
      <c r="A24" s="74">
        <f>PRESUPUESTO!C12</f>
        <v>5950101</v>
      </c>
      <c r="B24" s="222" t="str">
        <f>PRESUPUESTO!F12</f>
        <v>ADQUISICIÓN BIBLIOGRÁFICA, BASES DE DATOS O SUSCRIPCIONES A PERIÓDICOS O REVISTAS</v>
      </c>
      <c r="C24" s="222"/>
      <c r="D24" s="75">
        <f>PRESUPUESTO!G12</f>
        <v>0</v>
      </c>
      <c r="E24" s="76">
        <f t="shared" si="0"/>
        <v>0</v>
      </c>
    </row>
    <row r="25" spans="1:5" ht="27.75" customHeight="1" x14ac:dyDescent="0.2">
      <c r="A25" s="74">
        <f>PRESUPUESTO!C13</f>
        <v>5950105</v>
      </c>
      <c r="B25" s="222" t="str">
        <f>PRESUPUESTO!F13</f>
        <v>CASINO Y RESTAURANTE</v>
      </c>
      <c r="C25" s="222"/>
      <c r="D25" s="75">
        <f>PRESUPUESTO!G13</f>
        <v>0</v>
      </c>
      <c r="E25" s="76">
        <f t="shared" si="0"/>
        <v>0</v>
      </c>
    </row>
    <row r="26" spans="1:5" ht="27.75" customHeight="1" x14ac:dyDescent="0.2">
      <c r="A26" s="74">
        <f>PRESUPUESTO!C14</f>
        <v>5350202</v>
      </c>
      <c r="B26" s="222" t="str">
        <f>PRESUPUESTO!F14</f>
        <v>TAXIS Y BUSES</v>
      </c>
      <c r="C26" s="222"/>
      <c r="D26" s="75">
        <f>PRESUPUESTO!G14</f>
        <v>0</v>
      </c>
      <c r="E26" s="76">
        <f t="shared" si="0"/>
        <v>0</v>
      </c>
    </row>
    <row r="27" spans="1:5" ht="27.75" customHeight="1" x14ac:dyDescent="0.2">
      <c r="A27" s="192"/>
      <c r="B27" s="235" t="s">
        <v>111</v>
      </c>
      <c r="C27" s="236"/>
      <c r="D27" s="193">
        <f>+'6 Auxiliares y Monitores'!D2</f>
        <v>3102570</v>
      </c>
      <c r="E27" s="194"/>
    </row>
    <row r="28" spans="1:5" ht="27.75" customHeight="1" thickBot="1" x14ac:dyDescent="0.25">
      <c r="A28" s="77"/>
      <c r="B28" s="247" t="s">
        <v>28</v>
      </c>
      <c r="C28" s="248"/>
      <c r="D28" s="78">
        <f>PRESUPUESTO!G15</f>
        <v>0</v>
      </c>
      <c r="E28" s="79">
        <f t="shared" si="0"/>
        <v>0</v>
      </c>
    </row>
    <row r="29" spans="1:5" x14ac:dyDescent="0.2">
      <c r="A29" s="33"/>
      <c r="B29" s="34"/>
      <c r="C29" s="34"/>
      <c r="D29" s="34"/>
      <c r="E29" s="35"/>
    </row>
    <row r="30" spans="1:5" ht="15.75" thickBot="1" x14ac:dyDescent="0.3">
      <c r="A30" s="16" t="s">
        <v>61</v>
      </c>
      <c r="B30" s="36"/>
      <c r="C30" s="36"/>
      <c r="D30" s="36"/>
      <c r="E30" s="37"/>
    </row>
    <row r="31" spans="1:5" ht="30" customHeight="1" thickBot="1" x14ac:dyDescent="0.25">
      <c r="A31" s="127" t="s">
        <v>78</v>
      </c>
      <c r="B31" s="125" t="s">
        <v>12</v>
      </c>
      <c r="C31" s="31" t="str">
        <f>PRESUPUESTO!G1</f>
        <v>VALOR UNIVERSIDAD CATÓLICA DE COLOMBIA</v>
      </c>
      <c r="D31" s="31" t="s">
        <v>72</v>
      </c>
      <c r="E31" s="32" t="s">
        <v>73</v>
      </c>
    </row>
    <row r="32" spans="1:5" ht="25.5" x14ac:dyDescent="0.2">
      <c r="A32" s="126" t="s">
        <v>2</v>
      </c>
      <c r="B32" s="50">
        <f>C32+D32</f>
        <v>10080000</v>
      </c>
      <c r="C32" s="17">
        <f>'1 Personal'!G1+'2 Gastos de viaje'!K1+'3 Asist. Técnica'!D1+'4 Otros Gastos'!C1+'5 Inversión'!D1</f>
        <v>8080000</v>
      </c>
      <c r="D32" s="51">
        <f>'1 Personal'!I1+'2 Gastos de viaje'!L1+'3 Asist. Técnica'!E1+'4 Otros Gastos'!D1+'5 Inversión'!E1</f>
        <v>2000000</v>
      </c>
      <c r="E32" s="48">
        <f>IFERROR(B32/$B$34,0)</f>
        <v>1</v>
      </c>
    </row>
    <row r="33" spans="1:5" ht="25.5" x14ac:dyDescent="0.2">
      <c r="A33" s="49" t="s">
        <v>3</v>
      </c>
      <c r="B33" s="50">
        <f>C33+D33</f>
        <v>0</v>
      </c>
      <c r="C33" s="17">
        <f>'1 Personal'!H1</f>
        <v>0</v>
      </c>
      <c r="D33" s="51">
        <f>'1 Personal'!J1</f>
        <v>0</v>
      </c>
      <c r="E33" s="48">
        <f>IFERROR(B33/$B$34,0)</f>
        <v>0</v>
      </c>
    </row>
    <row r="34" spans="1:5" x14ac:dyDescent="0.2">
      <c r="A34" s="52" t="s">
        <v>77</v>
      </c>
      <c r="B34" s="53">
        <f>SUM(B32:B33)</f>
        <v>10080000</v>
      </c>
      <c r="C34" s="54">
        <f>SUM(C32:C33)</f>
        <v>8080000</v>
      </c>
      <c r="D34" s="54">
        <f>SUM(D32:D33)</f>
        <v>2000000</v>
      </c>
      <c r="E34" s="228"/>
    </row>
    <row r="35" spans="1:5" ht="13.5" thickBot="1" x14ac:dyDescent="0.25">
      <c r="A35" s="55" t="s">
        <v>73</v>
      </c>
      <c r="B35" s="56"/>
      <c r="C35" s="57">
        <f>IFERROR(C34/$B$34,0)</f>
        <v>0.80158730158730163</v>
      </c>
      <c r="D35" s="57">
        <f>IFERROR(D34/$B$34,0)</f>
        <v>0.1984126984126984</v>
      </c>
      <c r="E35" s="229"/>
    </row>
    <row r="36" spans="1:5" x14ac:dyDescent="0.2">
      <c r="A36" s="38"/>
      <c r="B36" s="36"/>
      <c r="C36" s="36"/>
      <c r="D36" s="36"/>
      <c r="E36" s="37"/>
    </row>
    <row r="37" spans="1:5" ht="15.75" thickBot="1" x14ac:dyDescent="0.3">
      <c r="A37" s="16" t="s">
        <v>71</v>
      </c>
      <c r="B37" s="36"/>
      <c r="C37" s="36"/>
      <c r="D37" s="36"/>
      <c r="E37" s="37"/>
    </row>
    <row r="38" spans="1:5" x14ac:dyDescent="0.2">
      <c r="A38" s="128" t="s">
        <v>79</v>
      </c>
      <c r="B38" s="246" t="s">
        <v>76</v>
      </c>
      <c r="C38" s="246"/>
      <c r="D38" s="129" t="s">
        <v>83</v>
      </c>
      <c r="E38" s="130" t="s">
        <v>75</v>
      </c>
    </row>
    <row r="39" spans="1:5" ht="15" customHeight="1" x14ac:dyDescent="0.2">
      <c r="A39" s="242" t="s">
        <v>80</v>
      </c>
      <c r="B39" s="245"/>
      <c r="C39" s="245"/>
      <c r="D39" s="59"/>
      <c r="E39" s="58"/>
    </row>
    <row r="40" spans="1:5" x14ac:dyDescent="0.2">
      <c r="A40" s="243"/>
      <c r="B40" s="223"/>
      <c r="C40" s="224"/>
      <c r="D40" s="59"/>
      <c r="E40" s="58"/>
    </row>
    <row r="41" spans="1:5" x14ac:dyDescent="0.2">
      <c r="A41" s="243"/>
      <c r="B41" s="223"/>
      <c r="C41" s="224"/>
      <c r="D41" s="59"/>
      <c r="E41" s="58"/>
    </row>
    <row r="42" spans="1:5" x14ac:dyDescent="0.2">
      <c r="A42" s="244"/>
      <c r="B42" s="223"/>
      <c r="C42" s="224"/>
      <c r="D42" s="59"/>
      <c r="E42" s="58"/>
    </row>
    <row r="43" spans="1:5" x14ac:dyDescent="0.2">
      <c r="A43" s="237" t="s">
        <v>81</v>
      </c>
      <c r="B43" s="174"/>
      <c r="C43" s="175"/>
      <c r="D43" s="59"/>
      <c r="E43" s="58"/>
    </row>
    <row r="44" spans="1:5" x14ac:dyDescent="0.2">
      <c r="A44" s="238"/>
      <c r="B44" s="174"/>
      <c r="C44" s="175"/>
      <c r="D44" s="59"/>
      <c r="E44" s="58"/>
    </row>
    <row r="45" spans="1:5" x14ac:dyDescent="0.2">
      <c r="A45" s="238"/>
      <c r="B45" s="174"/>
      <c r="C45" s="175"/>
      <c r="D45" s="59"/>
      <c r="E45" s="58"/>
    </row>
    <row r="46" spans="1:5" x14ac:dyDescent="0.2">
      <c r="A46" s="239"/>
      <c r="B46" s="240"/>
      <c r="C46" s="241"/>
      <c r="D46" s="59"/>
      <c r="E46" s="58"/>
    </row>
    <row r="47" spans="1:5" x14ac:dyDescent="0.2">
      <c r="A47" s="242" t="s">
        <v>100</v>
      </c>
      <c r="B47" s="245"/>
      <c r="C47" s="245"/>
      <c r="D47" s="59"/>
      <c r="E47" s="58"/>
    </row>
    <row r="48" spans="1:5" x14ac:dyDescent="0.2">
      <c r="A48" s="243"/>
      <c r="B48" s="223"/>
      <c r="C48" s="224"/>
      <c r="D48" s="59"/>
      <c r="E48" s="58"/>
    </row>
    <row r="49" spans="1:5" x14ac:dyDescent="0.2">
      <c r="A49" s="243"/>
      <c r="B49" s="223"/>
      <c r="C49" s="224"/>
      <c r="D49" s="59"/>
      <c r="E49" s="58"/>
    </row>
    <row r="50" spans="1:5" x14ac:dyDescent="0.2">
      <c r="A50" s="244"/>
      <c r="B50" s="223"/>
      <c r="C50" s="224"/>
      <c r="D50" s="59"/>
      <c r="E50" s="58"/>
    </row>
    <row r="51" spans="1:5" x14ac:dyDescent="0.2">
      <c r="A51" s="237" t="s">
        <v>82</v>
      </c>
      <c r="B51" s="174"/>
      <c r="C51" s="175"/>
      <c r="D51" s="59"/>
      <c r="E51" s="58"/>
    </row>
    <row r="52" spans="1:5" x14ac:dyDescent="0.2">
      <c r="A52" s="238"/>
      <c r="B52" s="174"/>
      <c r="C52" s="175"/>
      <c r="D52" s="59"/>
      <c r="E52" s="58"/>
    </row>
    <row r="53" spans="1:5" x14ac:dyDescent="0.2">
      <c r="A53" s="238"/>
      <c r="B53" s="174"/>
      <c r="C53" s="175"/>
      <c r="D53" s="59"/>
      <c r="E53" s="58"/>
    </row>
    <row r="54" spans="1:5" x14ac:dyDescent="0.2">
      <c r="A54" s="239"/>
      <c r="B54" s="240"/>
      <c r="C54" s="241"/>
      <c r="D54" s="59"/>
      <c r="E54" s="58"/>
    </row>
    <row r="56" spans="1:5" ht="15" hidden="1" x14ac:dyDescent="0.25">
      <c r="A56" s="177" t="s">
        <v>35</v>
      </c>
      <c r="B56" s="178" t="s">
        <v>5</v>
      </c>
      <c r="C56" s="178" t="s">
        <v>102</v>
      </c>
      <c r="D56" s="179" t="s">
        <v>103</v>
      </c>
    </row>
    <row r="57" spans="1:5" ht="15" hidden="1" x14ac:dyDescent="0.25">
      <c r="A57" s="180" t="s">
        <v>11</v>
      </c>
      <c r="B57" s="181" t="s">
        <v>105</v>
      </c>
      <c r="C57" s="182">
        <v>15</v>
      </c>
      <c r="D57" s="183">
        <v>16</v>
      </c>
    </row>
    <row r="58" spans="1:5" ht="15" hidden="1" x14ac:dyDescent="0.25">
      <c r="A58" s="180"/>
      <c r="B58" s="181" t="s">
        <v>107</v>
      </c>
      <c r="C58" s="182">
        <v>10</v>
      </c>
      <c r="D58" s="183">
        <v>16</v>
      </c>
    </row>
    <row r="59" spans="1:5" ht="15.75" hidden="1" thickBot="1" x14ac:dyDescent="0.3">
      <c r="A59" s="184" t="s">
        <v>32</v>
      </c>
      <c r="B59" s="185" t="s">
        <v>106</v>
      </c>
      <c r="C59" s="186">
        <v>10</v>
      </c>
      <c r="D59" s="187">
        <v>16</v>
      </c>
    </row>
    <row r="60" spans="1:5" ht="15" x14ac:dyDescent="0.25">
      <c r="A60"/>
      <c r="B60"/>
      <c r="C60"/>
    </row>
    <row r="61" spans="1:5" ht="15" x14ac:dyDescent="0.25">
      <c r="A61"/>
      <c r="B61"/>
      <c r="C61"/>
    </row>
    <row r="62" spans="1:5" ht="15" x14ac:dyDescent="0.25">
      <c r="A62"/>
      <c r="B62"/>
      <c r="C62"/>
    </row>
    <row r="63" spans="1:5" ht="15" x14ac:dyDescent="0.25">
      <c r="A63"/>
      <c r="B63"/>
      <c r="C63"/>
    </row>
    <row r="64" spans="1:5" ht="15" x14ac:dyDescent="0.25">
      <c r="A64"/>
      <c r="B64"/>
      <c r="C64"/>
    </row>
    <row r="65" spans="1:5" ht="15" x14ac:dyDescent="0.25">
      <c r="A65"/>
      <c r="B65"/>
      <c r="C65"/>
    </row>
    <row r="66" spans="1:5" ht="15" x14ac:dyDescent="0.25">
      <c r="A66"/>
      <c r="B66"/>
      <c r="C66"/>
    </row>
    <row r="67" spans="1:5" ht="15" x14ac:dyDescent="0.25">
      <c r="A67"/>
      <c r="B67"/>
      <c r="C67"/>
    </row>
    <row r="68" spans="1:5" ht="15" x14ac:dyDescent="0.25">
      <c r="A68"/>
      <c r="B68"/>
      <c r="C68"/>
    </row>
    <row r="69" spans="1:5" ht="15" x14ac:dyDescent="0.25">
      <c r="A69"/>
      <c r="B69"/>
      <c r="C69"/>
    </row>
    <row r="70" spans="1:5" x14ac:dyDescent="0.2">
      <c r="A70" s="176" t="s">
        <v>101</v>
      </c>
    </row>
    <row r="72" spans="1:5" x14ac:dyDescent="0.2">
      <c r="A72" s="18" t="s">
        <v>104</v>
      </c>
      <c r="C72" s="188"/>
      <c r="D72" s="188"/>
    </row>
    <row r="73" spans="1:5" x14ac:dyDescent="0.2">
      <c r="A73" s="189"/>
      <c r="B73" s="189"/>
      <c r="C73" s="189"/>
      <c r="D73" s="189"/>
      <c r="E73" s="189"/>
    </row>
    <row r="74" spans="1:5" x14ac:dyDescent="0.2">
      <c r="A74" s="189"/>
      <c r="B74" s="189"/>
      <c r="C74" s="189"/>
      <c r="D74" s="189"/>
      <c r="E74" s="189"/>
    </row>
  </sheetData>
  <sheetProtection algorithmName="SHA-512" hashValue="bCoTe9kOB+N9vpJVyDDLDwNz+Yml0eV5ZOx1QlNYxYJwb0uQuPoAqrk8L7FcZ1SzYIjw9EeQyZV+DYzRhgzTaA==" saltValue="CYl/h45ABYkq8rTdkAMk5g==" spinCount="100000" sheet="1" objects="1" scenarios="1"/>
  <mergeCells count="33">
    <mergeCell ref="B41:C41"/>
    <mergeCell ref="B25:C25"/>
    <mergeCell ref="B27:C27"/>
    <mergeCell ref="A51:A54"/>
    <mergeCell ref="B54:C54"/>
    <mergeCell ref="A43:A46"/>
    <mergeCell ref="B46:C46"/>
    <mergeCell ref="A47:A50"/>
    <mergeCell ref="B47:C47"/>
    <mergeCell ref="B48:C48"/>
    <mergeCell ref="B49:C49"/>
    <mergeCell ref="B50:C50"/>
    <mergeCell ref="A39:A42"/>
    <mergeCell ref="B38:C38"/>
    <mergeCell ref="B28:C28"/>
    <mergeCell ref="B39:C39"/>
    <mergeCell ref="B40:C40"/>
    <mergeCell ref="B26:C26"/>
    <mergeCell ref="B42:C42"/>
    <mergeCell ref="B7:E7"/>
    <mergeCell ref="E34:E35"/>
    <mergeCell ref="B13:C13"/>
    <mergeCell ref="B14:C14"/>
    <mergeCell ref="B15:C15"/>
    <mergeCell ref="B16:C16"/>
    <mergeCell ref="B17:C17"/>
    <mergeCell ref="B18:C18"/>
    <mergeCell ref="B19:C19"/>
    <mergeCell ref="B20:C20"/>
    <mergeCell ref="B21:C21"/>
    <mergeCell ref="B22:C22"/>
    <mergeCell ref="B23:C23"/>
    <mergeCell ref="B24:C24"/>
  </mergeCells>
  <pageMargins left="0.7" right="0.7" top="0.75" bottom="0.75" header="0.3" footer="0.3"/>
  <pageSetup scale="73"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6"/>
  <sheetViews>
    <sheetView zoomScale="110" zoomScaleNormal="110" workbookViewId="0">
      <selection activeCell="C6" sqref="C6"/>
    </sheetView>
  </sheetViews>
  <sheetFormatPr baseColWidth="10" defaultColWidth="0" defaultRowHeight="12" zeroHeight="1" x14ac:dyDescent="0.2"/>
  <cols>
    <col min="1" max="1" width="14.28515625" style="82" bestFit="1" customWidth="1"/>
    <col min="2" max="2" width="6.85546875" style="156" bestFit="1" customWidth="1"/>
    <col min="3" max="3" width="8" style="82" bestFit="1" customWidth="1"/>
    <col min="4" max="4" width="12.85546875" style="82" customWidth="1"/>
    <col min="5" max="5" width="23" style="82" customWidth="1"/>
    <col min="6" max="6" width="39.5703125" style="82" customWidth="1"/>
    <col min="7" max="7" width="34.7109375" style="82" customWidth="1"/>
    <col min="8" max="16383" width="15.85546875" style="82" hidden="1"/>
    <col min="16384" max="16384" width="2.42578125" style="82" hidden="1" customWidth="1"/>
  </cols>
  <sheetData>
    <row r="1" spans="1:7" ht="24" x14ac:dyDescent="0.2">
      <c r="A1" s="160" t="s">
        <v>33</v>
      </c>
      <c r="B1" s="161" t="s">
        <v>34</v>
      </c>
      <c r="C1" s="161" t="s">
        <v>30</v>
      </c>
      <c r="D1" s="161" t="s">
        <v>42</v>
      </c>
      <c r="E1" s="161" t="s">
        <v>36</v>
      </c>
      <c r="F1" s="160" t="s">
        <v>35</v>
      </c>
      <c r="G1" s="162" t="s">
        <v>74</v>
      </c>
    </row>
    <row r="2" spans="1:7" x14ac:dyDescent="0.2">
      <c r="A2" s="131" t="str">
        <f>'INFORMACIÓN GENERAL'!$B$8</f>
        <v>0000000</v>
      </c>
      <c r="B2" s="132">
        <v>4</v>
      </c>
      <c r="C2" s="133">
        <v>5050101</v>
      </c>
      <c r="D2" s="133">
        <v>202</v>
      </c>
      <c r="E2" s="131" t="s">
        <v>37</v>
      </c>
      <c r="F2" s="131" t="s">
        <v>11</v>
      </c>
      <c r="G2" s="134">
        <f>'1 Personal'!H1</f>
        <v>0</v>
      </c>
    </row>
    <row r="3" spans="1:7" x14ac:dyDescent="0.2">
      <c r="A3" s="131" t="str">
        <f>'INFORMACIÓN GENERAL'!$B$8</f>
        <v>0000000</v>
      </c>
      <c r="B3" s="132">
        <v>4</v>
      </c>
      <c r="C3" s="133">
        <v>5100102</v>
      </c>
      <c r="D3" s="133">
        <v>202</v>
      </c>
      <c r="E3" s="131" t="s">
        <v>37</v>
      </c>
      <c r="F3" s="131" t="s">
        <v>32</v>
      </c>
      <c r="G3" s="134">
        <f>'1 Personal'!G1</f>
        <v>0</v>
      </c>
    </row>
    <row r="4" spans="1:7" x14ac:dyDescent="0.2">
      <c r="A4" s="135" t="str">
        <f>'INFORMACIÓN GENERAL'!$B$8</f>
        <v>0000000</v>
      </c>
      <c r="B4" s="136">
        <v>4</v>
      </c>
      <c r="C4" s="137">
        <v>5550102</v>
      </c>
      <c r="D4" s="137">
        <v>202</v>
      </c>
      <c r="E4" s="135" t="s">
        <v>43</v>
      </c>
      <c r="F4" s="138" t="s">
        <v>49</v>
      </c>
      <c r="G4" s="139">
        <f>'2 Gastos de viaje'!E1</f>
        <v>5700000</v>
      </c>
    </row>
    <row r="5" spans="1:7" x14ac:dyDescent="0.2">
      <c r="A5" s="135" t="str">
        <f>'INFORMACIÓN GENERAL'!$B$8</f>
        <v>0000000</v>
      </c>
      <c r="B5" s="136">
        <v>4</v>
      </c>
      <c r="C5" s="137">
        <v>5250102</v>
      </c>
      <c r="D5" s="137">
        <v>202</v>
      </c>
      <c r="E5" s="135" t="s">
        <v>43</v>
      </c>
      <c r="F5" s="138" t="s">
        <v>52</v>
      </c>
      <c r="G5" s="139">
        <f>'2 Gastos de viaje'!F1</f>
        <v>1500000</v>
      </c>
    </row>
    <row r="6" spans="1:7" x14ac:dyDescent="0.2">
      <c r="A6" s="135" t="str">
        <f>'INFORMACIÓN GENERAL'!$B$8</f>
        <v>0000000</v>
      </c>
      <c r="B6" s="136">
        <v>4</v>
      </c>
      <c r="C6" s="137">
        <v>5550101</v>
      </c>
      <c r="D6" s="137">
        <v>202</v>
      </c>
      <c r="E6" s="135" t="s">
        <v>43</v>
      </c>
      <c r="F6" s="138" t="s">
        <v>54</v>
      </c>
      <c r="G6" s="139">
        <f>'2 Gastos de viaje'!G1</f>
        <v>600000</v>
      </c>
    </row>
    <row r="7" spans="1:7" x14ac:dyDescent="0.2">
      <c r="A7" s="135" t="str">
        <f>'INFORMACIÓN GENERAL'!$B$8</f>
        <v>0000000</v>
      </c>
      <c r="B7" s="136">
        <v>4</v>
      </c>
      <c r="C7" s="137">
        <v>5050105</v>
      </c>
      <c r="D7" s="137">
        <v>202</v>
      </c>
      <c r="E7" s="135" t="s">
        <v>43</v>
      </c>
      <c r="F7" s="138" t="s">
        <v>53</v>
      </c>
      <c r="G7" s="139">
        <f>'2 Gastos de viaje'!H1</f>
        <v>280000</v>
      </c>
    </row>
    <row r="8" spans="1:7" x14ac:dyDescent="0.2">
      <c r="A8" s="140" t="str">
        <f>'INFORMACIÓN GENERAL'!$B$8</f>
        <v>0000000</v>
      </c>
      <c r="B8" s="141">
        <v>4</v>
      </c>
      <c r="C8" s="142">
        <v>5350502</v>
      </c>
      <c r="D8" s="142">
        <v>202</v>
      </c>
      <c r="E8" s="140" t="s">
        <v>31</v>
      </c>
      <c r="F8" s="140" t="s">
        <v>31</v>
      </c>
      <c r="G8" s="143">
        <f>SUM('3 Asist. Técnica'!$D$1:$D$1)</f>
        <v>0</v>
      </c>
    </row>
    <row r="9" spans="1:7" x14ac:dyDescent="0.2">
      <c r="A9" s="144" t="str">
        <f>'INFORMACIÓN GENERAL'!$B$8</f>
        <v>0000000</v>
      </c>
      <c r="B9" s="145">
        <v>4</v>
      </c>
      <c r="C9" s="146">
        <v>5950103</v>
      </c>
      <c r="D9" s="147">
        <v>202</v>
      </c>
      <c r="E9" s="144" t="s">
        <v>19</v>
      </c>
      <c r="F9" s="148" t="s">
        <v>24</v>
      </c>
      <c r="G9" s="149">
        <f>SUM('4 Otros Gastos'!C4:C4)</f>
        <v>0</v>
      </c>
    </row>
    <row r="10" spans="1:7" x14ac:dyDescent="0.2">
      <c r="A10" s="144" t="str">
        <f>'INFORMACIÓN GENERAL'!$B$8</f>
        <v>0000000</v>
      </c>
      <c r="B10" s="145">
        <v>4</v>
      </c>
      <c r="C10" s="146">
        <v>5950101</v>
      </c>
      <c r="D10" s="147">
        <v>202</v>
      </c>
      <c r="E10" s="144" t="s">
        <v>19</v>
      </c>
      <c r="F10" s="148" t="s">
        <v>51</v>
      </c>
      <c r="G10" s="149">
        <f>SUM('4 Otros Gastos'!C5:C5)</f>
        <v>0</v>
      </c>
    </row>
    <row r="11" spans="1:7" x14ac:dyDescent="0.2">
      <c r="A11" s="144" t="str">
        <f>'INFORMACIÓN GENERAL'!$B$8</f>
        <v>0000000</v>
      </c>
      <c r="B11" s="145">
        <v>4</v>
      </c>
      <c r="C11" s="146">
        <v>5250102</v>
      </c>
      <c r="D11" s="147">
        <v>202</v>
      </c>
      <c r="E11" s="144" t="s">
        <v>19</v>
      </c>
      <c r="F11" s="148" t="s">
        <v>25</v>
      </c>
      <c r="G11" s="149">
        <f>SUM('4 Otros Gastos'!C6:C6)</f>
        <v>0</v>
      </c>
    </row>
    <row r="12" spans="1:7" x14ac:dyDescent="0.2">
      <c r="A12" s="144" t="str">
        <f>'INFORMACIÓN GENERAL'!$B$8</f>
        <v>0000000</v>
      </c>
      <c r="B12" s="145">
        <v>4</v>
      </c>
      <c r="C12" s="146">
        <v>5950101</v>
      </c>
      <c r="D12" s="147">
        <v>202</v>
      </c>
      <c r="E12" s="144" t="s">
        <v>19</v>
      </c>
      <c r="F12" s="148" t="s">
        <v>48</v>
      </c>
      <c r="G12" s="149">
        <f>SUM('4 Otros Gastos'!C7:C7)</f>
        <v>0</v>
      </c>
    </row>
    <row r="13" spans="1:7" x14ac:dyDescent="0.2">
      <c r="A13" s="144" t="str">
        <f>'INFORMACIÓN GENERAL'!$B$8</f>
        <v>0000000</v>
      </c>
      <c r="B13" s="145">
        <v>4</v>
      </c>
      <c r="C13" s="146">
        <v>5950105</v>
      </c>
      <c r="D13" s="147">
        <v>202</v>
      </c>
      <c r="E13" s="144" t="s">
        <v>19</v>
      </c>
      <c r="F13" s="148" t="s">
        <v>26</v>
      </c>
      <c r="G13" s="149">
        <f>SUM('4 Otros Gastos'!C8:C8)</f>
        <v>0</v>
      </c>
    </row>
    <row r="14" spans="1:7" x14ac:dyDescent="0.2">
      <c r="A14" s="144" t="str">
        <f>'INFORMACIÓN GENERAL'!$B$8</f>
        <v>0000000</v>
      </c>
      <c r="B14" s="145">
        <v>4</v>
      </c>
      <c r="C14" s="146">
        <v>5350202</v>
      </c>
      <c r="D14" s="147">
        <v>202</v>
      </c>
      <c r="E14" s="144" t="s">
        <v>19</v>
      </c>
      <c r="F14" s="148" t="s">
        <v>27</v>
      </c>
      <c r="G14" s="149">
        <f>SUM('4 Otros Gastos'!C9:C9)</f>
        <v>0</v>
      </c>
    </row>
    <row r="15" spans="1:7" x14ac:dyDescent="0.2">
      <c r="A15" s="150" t="str">
        <f>'INFORMACIÓN GENERAL'!$B$8</f>
        <v>0000000</v>
      </c>
      <c r="B15" s="151">
        <v>4</v>
      </c>
      <c r="C15" s="152"/>
      <c r="D15" s="153">
        <v>202</v>
      </c>
      <c r="E15" s="150" t="s">
        <v>28</v>
      </c>
      <c r="F15" s="154"/>
      <c r="G15" s="155">
        <f>SUM('5 Inversión'!D1:D1)</f>
        <v>0</v>
      </c>
    </row>
    <row r="16" spans="1:7" hidden="1" x14ac:dyDescent="0.2"/>
    <row r="17" spans="4:6" hidden="1" x14ac:dyDescent="0.2"/>
    <row r="18" spans="4:6" hidden="1" x14ac:dyDescent="0.2"/>
    <row r="19" spans="4:6" hidden="1" x14ac:dyDescent="0.2"/>
    <row r="20" spans="4:6" hidden="1" x14ac:dyDescent="0.2">
      <c r="E20" s="157"/>
      <c r="F20" s="157"/>
    </row>
    <row r="21" spans="4:6" hidden="1" x14ac:dyDescent="0.2">
      <c r="D21" s="158"/>
      <c r="E21" s="159"/>
      <c r="F21" s="157"/>
    </row>
    <row r="22" spans="4:6" hidden="1" x14ac:dyDescent="0.2">
      <c r="D22" s="158"/>
      <c r="E22" s="159"/>
      <c r="F22" s="157"/>
    </row>
    <row r="23" spans="4:6" hidden="1" x14ac:dyDescent="0.2">
      <c r="D23" s="158"/>
      <c r="E23" s="159"/>
      <c r="F23" s="157"/>
    </row>
    <row r="24" spans="4:6" hidden="1" x14ac:dyDescent="0.2">
      <c r="D24" s="158"/>
      <c r="E24" s="159"/>
      <c r="F24" s="157"/>
    </row>
    <row r="25" spans="4:6" hidden="1" x14ac:dyDescent="0.2">
      <c r="D25" s="158"/>
      <c r="E25" s="159"/>
      <c r="F25" s="157"/>
    </row>
    <row r="26" spans="4:6" hidden="1" x14ac:dyDescent="0.2">
      <c r="E26" s="157"/>
      <c r="F26" s="157"/>
    </row>
    <row r="27" spans="4:6" hidden="1" x14ac:dyDescent="0.2">
      <c r="E27" s="157"/>
      <c r="F27" s="157"/>
    </row>
    <row r="28" spans="4:6" hidden="1" x14ac:dyDescent="0.2">
      <c r="E28" s="157"/>
      <c r="F28" s="157"/>
    </row>
    <row r="29" spans="4:6" hidden="1" x14ac:dyDescent="0.2">
      <c r="E29" s="157"/>
      <c r="F29" s="157"/>
    </row>
    <row r="30" spans="4:6" hidden="1" x14ac:dyDescent="0.2">
      <c r="E30" s="157"/>
      <c r="F30" s="157"/>
    </row>
    <row r="31" spans="4:6" hidden="1" x14ac:dyDescent="0.2">
      <c r="E31" s="157"/>
      <c r="F31" s="157"/>
    </row>
    <row r="32" spans="4:6" hidden="1" x14ac:dyDescent="0.2">
      <c r="E32" s="157"/>
      <c r="F32" s="157"/>
    </row>
    <row r="33" hidden="1" x14ac:dyDescent="0.2"/>
    <row r="34" hidden="1" x14ac:dyDescent="0.2"/>
    <row r="35" hidden="1" x14ac:dyDescent="0.2"/>
    <row r="36" hidden="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vt:lpstr>
      <vt:lpstr>1 Personal</vt:lpstr>
      <vt:lpstr>2 Gastos de viaje</vt:lpstr>
      <vt:lpstr>3 Asist. Técnica</vt:lpstr>
      <vt:lpstr>4 Otros Gastos</vt:lpstr>
      <vt:lpstr>5 Inversión</vt:lpstr>
      <vt:lpstr>6 Auxiliares y Monitores</vt:lpstr>
      <vt:lpstr>INFORMACIÓN GENERAL</vt:lpstr>
      <vt:lpstr>PRESUPUESTO</vt:lpstr>
      <vt:lpstr>TARIFAS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Montoya</dc:creator>
  <cp:lastModifiedBy>Karol Moreno Valbuena</cp:lastModifiedBy>
  <cp:lastPrinted>2015-06-11T17:03:22Z</cp:lastPrinted>
  <dcterms:created xsi:type="dcterms:W3CDTF">2014-10-27T18:29:05Z</dcterms:created>
  <dcterms:modified xsi:type="dcterms:W3CDTF">2016-06-03T20:55:49Z</dcterms:modified>
</cp:coreProperties>
</file>